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heckCompatibility="1" defaultThemeVersion="124226"/>
  <bookViews>
    <workbookView xWindow="5700" yWindow="-15" windowWidth="6345" windowHeight="6045"/>
  </bookViews>
  <sheets>
    <sheet name="funcional" sheetId="16" r:id="rId1"/>
  </sheets>
  <definedNames>
    <definedName name="_xlnm.Print_Area" localSheetId="0">funcional!$A$1:$AR$62</definedName>
  </definedNames>
  <calcPr calcId="125725"/>
</workbook>
</file>

<file path=xl/calcChain.xml><?xml version="1.0" encoding="utf-8"?>
<calcChain xmlns="http://schemas.openxmlformats.org/spreadsheetml/2006/main">
  <c r="AR54" i="16"/>
  <c r="AR48"/>
  <c r="AR35"/>
  <c r="AR29"/>
  <c r="AR25"/>
  <c r="AR17"/>
  <c r="AR14" s="1"/>
  <c r="AR12" s="1"/>
  <c r="AR46" l="1"/>
  <c r="AR10" s="1"/>
  <c r="H46"/>
  <c r="H10"/>
  <c r="F62"/>
  <c r="G62" s="1"/>
  <c r="E62"/>
  <c r="C62"/>
  <c r="AP60"/>
  <c r="AQ60" s="1"/>
  <c r="AL60"/>
  <c r="AM60" s="1"/>
  <c r="AH60"/>
  <c r="AI60" s="1"/>
  <c r="AD60"/>
  <c r="AE60" s="1"/>
  <c r="Z60"/>
  <c r="AA60" s="1"/>
  <c r="V60"/>
  <c r="W60" s="1"/>
  <c r="R60"/>
  <c r="S60" s="1"/>
  <c r="N60"/>
  <c r="O60" s="1"/>
  <c r="J60"/>
  <c r="K60" s="1"/>
  <c r="F60"/>
  <c r="G60" s="1"/>
  <c r="E60"/>
  <c r="C60"/>
  <c r="AP58"/>
  <c r="AQ58" s="1"/>
  <c r="AL58"/>
  <c r="AM58" s="1"/>
  <c r="AH58"/>
  <c r="AI58" s="1"/>
  <c r="AD58"/>
  <c r="AE58" s="1"/>
  <c r="Z58"/>
  <c r="AA58" s="1"/>
  <c r="V58"/>
  <c r="W58" s="1"/>
  <c r="R58"/>
  <c r="S58" s="1"/>
  <c r="O58"/>
  <c r="N58"/>
  <c r="J58"/>
  <c r="K58" s="1"/>
  <c r="F58"/>
  <c r="G58" s="1"/>
  <c r="E58"/>
  <c r="C58"/>
  <c r="AP57"/>
  <c r="AQ57" s="1"/>
  <c r="AL57"/>
  <c r="AM57" s="1"/>
  <c r="AH57"/>
  <c r="AI57" s="1"/>
  <c r="AD57"/>
  <c r="AE57" s="1"/>
  <c r="Z57"/>
  <c r="AA57" s="1"/>
  <c r="V57"/>
  <c r="W57" s="1"/>
  <c r="R57"/>
  <c r="S57" s="1"/>
  <c r="N57"/>
  <c r="O57" s="1"/>
  <c r="J57"/>
  <c r="K57" s="1"/>
  <c r="F57"/>
  <c r="G57" s="1"/>
  <c r="E57"/>
  <c r="C57"/>
  <c r="AP56"/>
  <c r="AQ56" s="1"/>
  <c r="AL56"/>
  <c r="AM56" s="1"/>
  <c r="AH56"/>
  <c r="AI56" s="1"/>
  <c r="AD56"/>
  <c r="AE56" s="1"/>
  <c r="Z56"/>
  <c r="AA56" s="1"/>
  <c r="V56"/>
  <c r="W56" s="1"/>
  <c r="R56"/>
  <c r="S56" s="1"/>
  <c r="O56"/>
  <c r="N56"/>
  <c r="J56"/>
  <c r="K56" s="1"/>
  <c r="F56"/>
  <c r="G56" s="1"/>
  <c r="E56"/>
  <c r="C56"/>
  <c r="AP55"/>
  <c r="AQ55" s="1"/>
  <c r="AL55"/>
  <c r="AM55" s="1"/>
  <c r="AH55"/>
  <c r="AI55" s="1"/>
  <c r="AD55"/>
  <c r="AE55" s="1"/>
  <c r="Z55"/>
  <c r="AA55" s="1"/>
  <c r="V55"/>
  <c r="W55" s="1"/>
  <c r="R55"/>
  <c r="S55" s="1"/>
  <c r="N55"/>
  <c r="O55" s="1"/>
  <c r="J55"/>
  <c r="K55" s="1"/>
  <c r="F55"/>
  <c r="G55" s="1"/>
  <c r="E55"/>
  <c r="C55"/>
  <c r="AN54"/>
  <c r="AJ54"/>
  <c r="AF54"/>
  <c r="AB54"/>
  <c r="X54"/>
  <c r="T54"/>
  <c r="P54"/>
  <c r="L54"/>
  <c r="H54"/>
  <c r="F54"/>
  <c r="G54" s="1"/>
  <c r="E54"/>
  <c r="C54"/>
  <c r="AP52"/>
  <c r="AQ52" s="1"/>
  <c r="AL52"/>
  <c r="AM52" s="1"/>
  <c r="AH52"/>
  <c r="AI52" s="1"/>
  <c r="AD52"/>
  <c r="AE52" s="1"/>
  <c r="Z52"/>
  <c r="AA52" s="1"/>
  <c r="V52"/>
  <c r="W52" s="1"/>
  <c r="R52"/>
  <c r="S52" s="1"/>
  <c r="N52"/>
  <c r="O52" s="1"/>
  <c r="J52"/>
  <c r="K52" s="1"/>
  <c r="F52"/>
  <c r="G52" s="1"/>
  <c r="E52"/>
  <c r="C52"/>
  <c r="AP51"/>
  <c r="AQ51" s="1"/>
  <c r="AL51"/>
  <c r="AM51" s="1"/>
  <c r="AH51"/>
  <c r="AI51" s="1"/>
  <c r="AD51"/>
  <c r="AE51" s="1"/>
  <c r="Z51"/>
  <c r="AA51" s="1"/>
  <c r="V51"/>
  <c r="W51" s="1"/>
  <c r="R51"/>
  <c r="S51" s="1"/>
  <c r="N51"/>
  <c r="O51" s="1"/>
  <c r="J51"/>
  <c r="K51" s="1"/>
  <c r="F51"/>
  <c r="G51" s="1"/>
  <c r="E51"/>
  <c r="C51"/>
  <c r="AP50"/>
  <c r="AQ50" s="1"/>
  <c r="AL50"/>
  <c r="AM50" s="1"/>
  <c r="AH50"/>
  <c r="AI50" s="1"/>
  <c r="AD50"/>
  <c r="AE50" s="1"/>
  <c r="Z50"/>
  <c r="AA50" s="1"/>
  <c r="V50"/>
  <c r="W50" s="1"/>
  <c r="R50"/>
  <c r="S50" s="1"/>
  <c r="N50"/>
  <c r="O50" s="1"/>
  <c r="J50"/>
  <c r="K50" s="1"/>
  <c r="G50"/>
  <c r="F50"/>
  <c r="E50"/>
  <c r="C50"/>
  <c r="AP49"/>
  <c r="AQ49" s="1"/>
  <c r="AL49"/>
  <c r="AM49" s="1"/>
  <c r="AH49"/>
  <c r="AI49" s="1"/>
  <c r="AD49"/>
  <c r="AE49" s="1"/>
  <c r="AA49"/>
  <c r="Z49"/>
  <c r="V49"/>
  <c r="W49" s="1"/>
  <c r="R49"/>
  <c r="S49" s="1"/>
  <c r="N49"/>
  <c r="O49" s="1"/>
  <c r="J49"/>
  <c r="K49" s="1"/>
  <c r="F49"/>
  <c r="G49" s="1"/>
  <c r="E49"/>
  <c r="C49"/>
  <c r="AN48"/>
  <c r="AJ48"/>
  <c r="AF48"/>
  <c r="AB48"/>
  <c r="X48"/>
  <c r="T48"/>
  <c r="P48"/>
  <c r="L48"/>
  <c r="H48"/>
  <c r="F48"/>
  <c r="G48" s="1"/>
  <c r="E48"/>
  <c r="C48"/>
  <c r="AN46"/>
  <c r="AJ46"/>
  <c r="AF46"/>
  <c r="AB46"/>
  <c r="X46"/>
  <c r="T46"/>
  <c r="P46"/>
  <c r="L46"/>
  <c r="F46"/>
  <c r="G46" s="1"/>
  <c r="E46"/>
  <c r="C46"/>
  <c r="AP44"/>
  <c r="AQ44" s="1"/>
  <c r="AL44"/>
  <c r="AM44" s="1"/>
  <c r="AH44"/>
  <c r="AI44" s="1"/>
  <c r="AD44"/>
  <c r="AE44" s="1"/>
  <c r="Z44"/>
  <c r="AA44" s="1"/>
  <c r="V44"/>
  <c r="W44" s="1"/>
  <c r="R44"/>
  <c r="S44" s="1"/>
  <c r="N44"/>
  <c r="O44" s="1"/>
  <c r="J44"/>
  <c r="K44" s="1"/>
  <c r="F44"/>
  <c r="G44" s="1"/>
  <c r="E44"/>
  <c r="C44"/>
  <c r="AP42"/>
  <c r="AQ42" s="1"/>
  <c r="AL42"/>
  <c r="AM42" s="1"/>
  <c r="AH42"/>
  <c r="AI42" s="1"/>
  <c r="AD42"/>
  <c r="AE42" s="1"/>
  <c r="Z42"/>
  <c r="AA42" s="1"/>
  <c r="V42"/>
  <c r="W42" s="1"/>
  <c r="S42"/>
  <c r="R42"/>
  <c r="N42"/>
  <c r="O42" s="1"/>
  <c r="J42"/>
  <c r="K42" s="1"/>
  <c r="F42"/>
  <c r="G42" s="1"/>
  <c r="E42"/>
  <c r="C42"/>
  <c r="AP41"/>
  <c r="AQ41" s="1"/>
  <c r="AL41"/>
  <c r="AM41" s="1"/>
  <c r="AH41"/>
  <c r="AI41" s="1"/>
  <c r="AD41"/>
  <c r="AL40"/>
  <c r="AM40" s="1"/>
  <c r="AH40"/>
  <c r="AI40" s="1"/>
  <c r="AD40"/>
  <c r="AE40" s="1"/>
  <c r="Z40"/>
  <c r="AA40" s="1"/>
  <c r="V40"/>
  <c r="W40" s="1"/>
  <c r="R40"/>
  <c r="S40" s="1"/>
  <c r="N40"/>
  <c r="O40" s="1"/>
  <c r="J40"/>
  <c r="K40" s="1"/>
  <c r="F40"/>
  <c r="G40" s="1"/>
  <c r="E40"/>
  <c r="C40"/>
  <c r="AP39"/>
  <c r="AQ39" s="1"/>
  <c r="AL39"/>
  <c r="AM39" s="1"/>
  <c r="AH39"/>
  <c r="AI39" s="1"/>
  <c r="AD39"/>
  <c r="AE39" s="1"/>
  <c r="Z39"/>
  <c r="AA39" s="1"/>
  <c r="V39"/>
  <c r="W39" s="1"/>
  <c r="R39"/>
  <c r="S39" s="1"/>
  <c r="N39"/>
  <c r="O39" s="1"/>
  <c r="J39"/>
  <c r="K39" s="1"/>
  <c r="F39"/>
  <c r="G39" s="1"/>
  <c r="E39"/>
  <c r="C39"/>
  <c r="AP38"/>
  <c r="AQ38" s="1"/>
  <c r="AL38"/>
  <c r="AM38" s="1"/>
  <c r="AH38"/>
  <c r="AI38" s="1"/>
  <c r="AD38"/>
  <c r="AE38" s="1"/>
  <c r="Z38"/>
  <c r="AA38" s="1"/>
  <c r="V38"/>
  <c r="W38" s="1"/>
  <c r="R38"/>
  <c r="S38" s="1"/>
  <c r="N38"/>
  <c r="O38" s="1"/>
  <c r="J38"/>
  <c r="K38" s="1"/>
  <c r="F38"/>
  <c r="G38" s="1"/>
  <c r="E38"/>
  <c r="C38"/>
  <c r="AP37"/>
  <c r="AQ37" s="1"/>
  <c r="AL37"/>
  <c r="AM37" s="1"/>
  <c r="AH37"/>
  <c r="AI37" s="1"/>
  <c r="AD37"/>
  <c r="AE37" s="1"/>
  <c r="Z37"/>
  <c r="AA37" s="1"/>
  <c r="V37"/>
  <c r="W37" s="1"/>
  <c r="R37"/>
  <c r="S37" s="1"/>
  <c r="N37"/>
  <c r="O37" s="1"/>
  <c r="J37"/>
  <c r="K37" s="1"/>
  <c r="F37"/>
  <c r="G37" s="1"/>
  <c r="E37"/>
  <c r="C37"/>
  <c r="AP36"/>
  <c r="AQ36" s="1"/>
  <c r="AL36"/>
  <c r="AM36" s="1"/>
  <c r="AH36"/>
  <c r="AI36" s="1"/>
  <c r="AD36"/>
  <c r="AE36" s="1"/>
  <c r="Z36"/>
  <c r="AA36" s="1"/>
  <c r="V36"/>
  <c r="W36" s="1"/>
  <c r="R36"/>
  <c r="S36" s="1"/>
  <c r="N36"/>
  <c r="O36" s="1"/>
  <c r="J36"/>
  <c r="K36" s="1"/>
  <c r="F36"/>
  <c r="G36" s="1"/>
  <c r="E36"/>
  <c r="C36"/>
  <c r="AN35"/>
  <c r="AP35" s="1"/>
  <c r="AQ35" s="1"/>
  <c r="AJ35"/>
  <c r="AF35"/>
  <c r="AB35"/>
  <c r="X35"/>
  <c r="T35"/>
  <c r="P35"/>
  <c r="R35" s="1"/>
  <c r="S35" s="1"/>
  <c r="L35"/>
  <c r="H35"/>
  <c r="J35" s="1"/>
  <c r="K35" s="1"/>
  <c r="F35"/>
  <c r="G35" s="1"/>
  <c r="E35"/>
  <c r="C35"/>
  <c r="AP33"/>
  <c r="AQ33" s="1"/>
  <c r="AL33"/>
  <c r="AM33" s="1"/>
  <c r="AH33"/>
  <c r="AI33" s="1"/>
  <c r="AD33"/>
  <c r="AE33" s="1"/>
  <c r="Z33"/>
  <c r="AA33" s="1"/>
  <c r="V33"/>
  <c r="W33" s="1"/>
  <c r="R33"/>
  <c r="S33" s="1"/>
  <c r="N33"/>
  <c r="O33" s="1"/>
  <c r="J33"/>
  <c r="K33" s="1"/>
  <c r="F33"/>
  <c r="G33" s="1"/>
  <c r="E33"/>
  <c r="C33"/>
  <c r="AP32"/>
  <c r="AQ32" s="1"/>
  <c r="AL32"/>
  <c r="AM32" s="1"/>
  <c r="AH32"/>
  <c r="AI32" s="1"/>
  <c r="AD32"/>
  <c r="AE32" s="1"/>
  <c r="Z32"/>
  <c r="AA32" s="1"/>
  <c r="V32"/>
  <c r="W32" s="1"/>
  <c r="R32"/>
  <c r="S32" s="1"/>
  <c r="N32"/>
  <c r="O32" s="1"/>
  <c r="J32"/>
  <c r="K32" s="1"/>
  <c r="F32"/>
  <c r="G32" s="1"/>
  <c r="E32"/>
  <c r="C32"/>
  <c r="AP31"/>
  <c r="AQ31" s="1"/>
  <c r="AL31"/>
  <c r="AM31" s="1"/>
  <c r="AH31"/>
  <c r="AI31" s="1"/>
  <c r="AD31"/>
  <c r="AE31" s="1"/>
  <c r="Z31"/>
  <c r="AA31" s="1"/>
  <c r="V31"/>
  <c r="W31" s="1"/>
  <c r="R31"/>
  <c r="S31" s="1"/>
  <c r="N31"/>
  <c r="O31" s="1"/>
  <c r="J31"/>
  <c r="K31" s="1"/>
  <c r="F31"/>
  <c r="G31" s="1"/>
  <c r="E31"/>
  <c r="C31"/>
  <c r="AP30"/>
  <c r="AQ30" s="1"/>
  <c r="AL30"/>
  <c r="AM30" s="1"/>
  <c r="AH30"/>
  <c r="AI30" s="1"/>
  <c r="AD30"/>
  <c r="AE30" s="1"/>
  <c r="Z30"/>
  <c r="AA30" s="1"/>
  <c r="V30"/>
  <c r="W30" s="1"/>
  <c r="R30"/>
  <c r="S30" s="1"/>
  <c r="H30"/>
  <c r="J30" s="1"/>
  <c r="K30" s="1"/>
  <c r="F30"/>
  <c r="G30" s="1"/>
  <c r="E30"/>
  <c r="C30"/>
  <c r="AN29"/>
  <c r="AJ29"/>
  <c r="AF29"/>
  <c r="AB29"/>
  <c r="X29"/>
  <c r="T29"/>
  <c r="P29"/>
  <c r="L29"/>
  <c r="H29"/>
  <c r="J29" s="1"/>
  <c r="K29" s="1"/>
  <c r="F29"/>
  <c r="G29" s="1"/>
  <c r="E29"/>
  <c r="C29"/>
  <c r="AP27"/>
  <c r="AQ27" s="1"/>
  <c r="AL27"/>
  <c r="AM27" s="1"/>
  <c r="AH27"/>
  <c r="AI27" s="1"/>
  <c r="AD27"/>
  <c r="AE27" s="1"/>
  <c r="AA27"/>
  <c r="Z27"/>
  <c r="V27"/>
  <c r="W27" s="1"/>
  <c r="R27"/>
  <c r="S27" s="1"/>
  <c r="H27"/>
  <c r="J27" s="1"/>
  <c r="K27" s="1"/>
  <c r="F27"/>
  <c r="G27" s="1"/>
  <c r="E27"/>
  <c r="C27"/>
  <c r="AP26"/>
  <c r="AQ26" s="1"/>
  <c r="AL26"/>
  <c r="AM26" s="1"/>
  <c r="AI26"/>
  <c r="AH26"/>
  <c r="AD26"/>
  <c r="AE26" s="1"/>
  <c r="Z26"/>
  <c r="AA26" s="1"/>
  <c r="V26"/>
  <c r="W26" s="1"/>
  <c r="R26"/>
  <c r="S26" s="1"/>
  <c r="N26"/>
  <c r="O26" s="1"/>
  <c r="J26"/>
  <c r="K26" s="1"/>
  <c r="F26"/>
  <c r="G26" s="1"/>
  <c r="E26"/>
  <c r="C26"/>
  <c r="AN25"/>
  <c r="AP25" s="1"/>
  <c r="AQ25" s="1"/>
  <c r="AJ25"/>
  <c r="AF25"/>
  <c r="AH25" s="1"/>
  <c r="AI25" s="1"/>
  <c r="AB25"/>
  <c r="X25"/>
  <c r="Z25" s="1"/>
  <c r="AA25" s="1"/>
  <c r="T25"/>
  <c r="P25"/>
  <c r="R25" s="1"/>
  <c r="S25" s="1"/>
  <c r="L25"/>
  <c r="H25"/>
  <c r="J25" s="1"/>
  <c r="K25" s="1"/>
  <c r="F25"/>
  <c r="G25" s="1"/>
  <c r="E25"/>
  <c r="C25"/>
  <c r="AP23"/>
  <c r="AQ23" s="1"/>
  <c r="AL23"/>
  <c r="AM23" s="1"/>
  <c r="AH23"/>
  <c r="AI23" s="1"/>
  <c r="AD23"/>
  <c r="AE23" s="1"/>
  <c r="Z23"/>
  <c r="AA23" s="1"/>
  <c r="V23"/>
  <c r="W23" s="1"/>
  <c r="R23"/>
  <c r="S23" s="1"/>
  <c r="O23"/>
  <c r="N23"/>
  <c r="J23"/>
  <c r="K23" s="1"/>
  <c r="F23"/>
  <c r="G23" s="1"/>
  <c r="E23"/>
  <c r="C23"/>
  <c r="AP21"/>
  <c r="AQ21" s="1"/>
  <c r="AL21"/>
  <c r="AM21" s="1"/>
  <c r="AI21"/>
  <c r="AH21"/>
  <c r="AD21"/>
  <c r="AE21" s="1"/>
  <c r="Z21"/>
  <c r="AA21" s="1"/>
  <c r="V21"/>
  <c r="W21" s="1"/>
  <c r="R21"/>
  <c r="S21" s="1"/>
  <c r="N21"/>
  <c r="O21" s="1"/>
  <c r="J21"/>
  <c r="K21" s="1"/>
  <c r="F21"/>
  <c r="G21" s="1"/>
  <c r="E21"/>
  <c r="C21"/>
  <c r="AP20"/>
  <c r="AQ20" s="1"/>
  <c r="AL20"/>
  <c r="AM20" s="1"/>
  <c r="AH20"/>
  <c r="AI20" s="1"/>
  <c r="AD20"/>
  <c r="AE20" s="1"/>
  <c r="Z20"/>
  <c r="AA20" s="1"/>
  <c r="V20"/>
  <c r="W20" s="1"/>
  <c r="R20"/>
  <c r="S20" s="1"/>
  <c r="O20"/>
  <c r="N20"/>
  <c r="J20"/>
  <c r="K20" s="1"/>
  <c r="F20"/>
  <c r="G20" s="1"/>
  <c r="E20"/>
  <c r="C20"/>
  <c r="AP19"/>
  <c r="AH19"/>
  <c r="AI19" s="1"/>
  <c r="AD19"/>
  <c r="AE19" s="1"/>
  <c r="Z19"/>
  <c r="AA19" s="1"/>
  <c r="AP18"/>
  <c r="AQ18" s="1"/>
  <c r="AL18"/>
  <c r="AM18" s="1"/>
  <c r="AH18"/>
  <c r="AI18" s="1"/>
  <c r="AD18"/>
  <c r="AE18" s="1"/>
  <c r="Z18"/>
  <c r="AA18" s="1"/>
  <c r="P18"/>
  <c r="R18" s="1"/>
  <c r="S18" s="1"/>
  <c r="H18"/>
  <c r="J18" s="1"/>
  <c r="K18" s="1"/>
  <c r="F18"/>
  <c r="G18" s="1"/>
  <c r="E18"/>
  <c r="C18"/>
  <c r="AN17"/>
  <c r="AJ17"/>
  <c r="AF17"/>
  <c r="AB17"/>
  <c r="X17"/>
  <c r="T17"/>
  <c r="P17"/>
  <c r="L17"/>
  <c r="H17"/>
  <c r="J17" s="1"/>
  <c r="K17" s="1"/>
  <c r="F17"/>
  <c r="G17" s="1"/>
  <c r="E17"/>
  <c r="C17"/>
  <c r="AP16"/>
  <c r="AQ16" s="1"/>
  <c r="AL16"/>
  <c r="AM16" s="1"/>
  <c r="AH16"/>
  <c r="AI16" s="1"/>
  <c r="AD16"/>
  <c r="AE16" s="1"/>
  <c r="Z16"/>
  <c r="AA16" s="1"/>
  <c r="V16"/>
  <c r="W16" s="1"/>
  <c r="R16"/>
  <c r="S16" s="1"/>
  <c r="N16"/>
  <c r="O16" s="1"/>
  <c r="J16"/>
  <c r="K16" s="1"/>
  <c r="F16"/>
  <c r="G16" s="1"/>
  <c r="E16"/>
  <c r="C16"/>
  <c r="AP15"/>
  <c r="AQ15" s="1"/>
  <c r="AL15"/>
  <c r="AM15" s="1"/>
  <c r="AH15"/>
  <c r="AI15" s="1"/>
  <c r="AD15"/>
  <c r="AE15" s="1"/>
  <c r="Z15"/>
  <c r="AA15" s="1"/>
  <c r="V15"/>
  <c r="W15" s="1"/>
  <c r="R15"/>
  <c r="S15" s="1"/>
  <c r="N15"/>
  <c r="O15" s="1"/>
  <c r="J15"/>
  <c r="K15" s="1"/>
  <c r="F15"/>
  <c r="G15" s="1"/>
  <c r="E15"/>
  <c r="C15"/>
  <c r="AN14"/>
  <c r="AP14" s="1"/>
  <c r="AQ14" s="1"/>
  <c r="AJ14"/>
  <c r="AF14"/>
  <c r="AH14" s="1"/>
  <c r="AI14" s="1"/>
  <c r="AB14"/>
  <c r="X14"/>
  <c r="Z14" s="1"/>
  <c r="AA14" s="1"/>
  <c r="T14"/>
  <c r="P14"/>
  <c r="R14" s="1"/>
  <c r="S14" s="1"/>
  <c r="L14"/>
  <c r="H14"/>
  <c r="J14" s="1"/>
  <c r="K14" s="1"/>
  <c r="F14"/>
  <c r="G14" s="1"/>
  <c r="E14"/>
  <c r="C14"/>
  <c r="AN12"/>
  <c r="AP12" s="1"/>
  <c r="AQ12" s="1"/>
  <c r="AJ12"/>
  <c r="AF12"/>
  <c r="AH12" s="1"/>
  <c r="AI12" s="1"/>
  <c r="AB12"/>
  <c r="X12"/>
  <c r="Z12" s="1"/>
  <c r="AA12" s="1"/>
  <c r="T12"/>
  <c r="P12"/>
  <c r="R12" s="1"/>
  <c r="S12" s="1"/>
  <c r="L12"/>
  <c r="H12"/>
  <c r="J12" s="1"/>
  <c r="K12" s="1"/>
  <c r="F12"/>
  <c r="G12" s="1"/>
  <c r="E12"/>
  <c r="C12"/>
  <c r="AN10"/>
  <c r="AJ10"/>
  <c r="AK30" s="1"/>
  <c r="AB10"/>
  <c r="AC30" s="1"/>
  <c r="T10"/>
  <c r="U30" s="1"/>
  <c r="L10"/>
  <c r="M32" s="1"/>
  <c r="F10"/>
  <c r="G10" s="1"/>
  <c r="AP8"/>
  <c r="AQ8" s="1"/>
  <c r="AL8"/>
  <c r="AM8" s="1"/>
  <c r="AH8"/>
  <c r="AI8" s="1"/>
  <c r="AD8"/>
  <c r="AE8" s="1"/>
  <c r="Z8"/>
  <c r="AA8" s="1"/>
  <c r="V8"/>
  <c r="W8" s="1"/>
  <c r="R8"/>
  <c r="S8" s="1"/>
  <c r="H8"/>
  <c r="N8" s="1"/>
  <c r="O8" s="1"/>
  <c r="F8"/>
  <c r="G8" s="1"/>
  <c r="R17" l="1"/>
  <c r="S17" s="1"/>
  <c r="Z17"/>
  <c r="AA17" s="1"/>
  <c r="AH17"/>
  <c r="AI17" s="1"/>
  <c r="AP17"/>
  <c r="AQ17" s="1"/>
  <c r="V18"/>
  <c r="W18" s="1"/>
  <c r="N29"/>
  <c r="O29" s="1"/>
  <c r="V29"/>
  <c r="W29" s="1"/>
  <c r="AD29"/>
  <c r="AE29" s="1"/>
  <c r="AL29"/>
  <c r="AM29" s="1"/>
  <c r="N12"/>
  <c r="O12" s="1"/>
  <c r="V12"/>
  <c r="W12" s="1"/>
  <c r="AD12"/>
  <c r="AE12" s="1"/>
  <c r="AL12"/>
  <c r="AM12" s="1"/>
  <c r="N14"/>
  <c r="O14" s="1"/>
  <c r="V14"/>
  <c r="W14" s="1"/>
  <c r="AD14"/>
  <c r="AE14" s="1"/>
  <c r="AL14"/>
  <c r="AM14" s="1"/>
  <c r="N17"/>
  <c r="O17" s="1"/>
  <c r="V17"/>
  <c r="W17" s="1"/>
  <c r="AD17"/>
  <c r="AE17" s="1"/>
  <c r="AL17"/>
  <c r="AM17" s="1"/>
  <c r="N25"/>
  <c r="O25" s="1"/>
  <c r="V25"/>
  <c r="W25" s="1"/>
  <c r="AD25"/>
  <c r="AE25" s="1"/>
  <c r="AL25"/>
  <c r="AM25" s="1"/>
  <c r="N27"/>
  <c r="O27" s="1"/>
  <c r="R29"/>
  <c r="S29" s="1"/>
  <c r="Z29"/>
  <c r="AA29" s="1"/>
  <c r="AH29"/>
  <c r="AI29" s="1"/>
  <c r="AP29"/>
  <c r="AQ29" s="1"/>
  <c r="N30"/>
  <c r="O30" s="1"/>
  <c r="Z35"/>
  <c r="AA35" s="1"/>
  <c r="AH35"/>
  <c r="AI35" s="1"/>
  <c r="N35"/>
  <c r="O35" s="1"/>
  <c r="V35"/>
  <c r="W35" s="1"/>
  <c r="AD35"/>
  <c r="AE35" s="1"/>
  <c r="AL35"/>
  <c r="AM35" s="1"/>
  <c r="AN62"/>
  <c r="AO58"/>
  <c r="AO56"/>
  <c r="AO52"/>
  <c r="AO50"/>
  <c r="AO44"/>
  <c r="AO41"/>
  <c r="AO38"/>
  <c r="AO36"/>
  <c r="AO32"/>
  <c r="AO60"/>
  <c r="AO57"/>
  <c r="AO55"/>
  <c r="AO51"/>
  <c r="AO49"/>
  <c r="AO42"/>
  <c r="AO39"/>
  <c r="AO37"/>
  <c r="AO35"/>
  <c r="AO33"/>
  <c r="J8"/>
  <c r="K8" s="1"/>
  <c r="N10"/>
  <c r="O10" s="1"/>
  <c r="P10"/>
  <c r="V10" s="1"/>
  <c r="W10" s="1"/>
  <c r="X10"/>
  <c r="AD10" s="1"/>
  <c r="AE10" s="1"/>
  <c r="AF10"/>
  <c r="AL10" s="1"/>
  <c r="AM10" s="1"/>
  <c r="I12"/>
  <c r="M12"/>
  <c r="U12"/>
  <c r="Y12"/>
  <c r="AC12"/>
  <c r="AK12"/>
  <c r="AO12"/>
  <c r="I14"/>
  <c r="M14"/>
  <c r="Q14"/>
  <c r="U14"/>
  <c r="Y14"/>
  <c r="AC14"/>
  <c r="AG14"/>
  <c r="AK14"/>
  <c r="AO14"/>
  <c r="M15"/>
  <c r="U15"/>
  <c r="AC15"/>
  <c r="AK15"/>
  <c r="AO16"/>
  <c r="I17"/>
  <c r="M17"/>
  <c r="Q17"/>
  <c r="U17"/>
  <c r="Y17"/>
  <c r="AC17"/>
  <c r="AG17"/>
  <c r="AK17"/>
  <c r="AO17"/>
  <c r="I18"/>
  <c r="N18"/>
  <c r="O18" s="1"/>
  <c r="U18"/>
  <c r="AC18"/>
  <c r="AK18"/>
  <c r="AO19"/>
  <c r="AO20"/>
  <c r="M21"/>
  <c r="U21"/>
  <c r="AC21"/>
  <c r="AK21"/>
  <c r="AO23"/>
  <c r="I25"/>
  <c r="M25"/>
  <c r="Q25"/>
  <c r="U25"/>
  <c r="Y25"/>
  <c r="AC25"/>
  <c r="AG25"/>
  <c r="AK25"/>
  <c r="AO25"/>
  <c r="M26"/>
  <c r="U26"/>
  <c r="AC26"/>
  <c r="AK26"/>
  <c r="M27"/>
  <c r="U27"/>
  <c r="AC27"/>
  <c r="AK27"/>
  <c r="M30"/>
  <c r="AO31"/>
  <c r="M46"/>
  <c r="U46"/>
  <c r="AC46"/>
  <c r="AK46"/>
  <c r="M48"/>
  <c r="U48"/>
  <c r="AC48"/>
  <c r="AK48"/>
  <c r="M54"/>
  <c r="U54"/>
  <c r="AC54"/>
  <c r="AK54"/>
  <c r="L62"/>
  <c r="M60"/>
  <c r="M57"/>
  <c r="M55"/>
  <c r="M51"/>
  <c r="M49"/>
  <c r="M42"/>
  <c r="M39"/>
  <c r="M37"/>
  <c r="M33"/>
  <c r="M58"/>
  <c r="M56"/>
  <c r="M52"/>
  <c r="M50"/>
  <c r="M44"/>
  <c r="M40"/>
  <c r="M38"/>
  <c r="M36"/>
  <c r="M35"/>
  <c r="T62"/>
  <c r="U60"/>
  <c r="U57"/>
  <c r="U55"/>
  <c r="U51"/>
  <c r="U49"/>
  <c r="U42"/>
  <c r="U39"/>
  <c r="U37"/>
  <c r="U33"/>
  <c r="U58"/>
  <c r="U56"/>
  <c r="U52"/>
  <c r="U50"/>
  <c r="U44"/>
  <c r="U40"/>
  <c r="U38"/>
  <c r="U36"/>
  <c r="U35"/>
  <c r="U32"/>
  <c r="AB62"/>
  <c r="AC60"/>
  <c r="AC57"/>
  <c r="AC55"/>
  <c r="AC51"/>
  <c r="AC49"/>
  <c r="AC42"/>
  <c r="AC41"/>
  <c r="AC39"/>
  <c r="AC37"/>
  <c r="AC33"/>
  <c r="AC58"/>
  <c r="AC56"/>
  <c r="AC52"/>
  <c r="AC50"/>
  <c r="AC44"/>
  <c r="AC40"/>
  <c r="AC38"/>
  <c r="AC36"/>
  <c r="AC35"/>
  <c r="AC32"/>
  <c r="AJ62"/>
  <c r="AK60"/>
  <c r="AK57"/>
  <c r="AK55"/>
  <c r="AK51"/>
  <c r="AK49"/>
  <c r="AK42"/>
  <c r="AK39"/>
  <c r="AK37"/>
  <c r="AK33"/>
  <c r="AK58"/>
  <c r="AK56"/>
  <c r="AK52"/>
  <c r="AK50"/>
  <c r="AK44"/>
  <c r="AK41"/>
  <c r="AK40"/>
  <c r="AK38"/>
  <c r="AK36"/>
  <c r="AK35"/>
  <c r="AK32"/>
  <c r="H62"/>
  <c r="AP10"/>
  <c r="AQ10" s="1"/>
  <c r="AO15"/>
  <c r="M16"/>
  <c r="U16"/>
  <c r="AC16"/>
  <c r="AK16"/>
  <c r="M18"/>
  <c r="AO18"/>
  <c r="AC19"/>
  <c r="AK19"/>
  <c r="M20"/>
  <c r="U20"/>
  <c r="AC20"/>
  <c r="AK20"/>
  <c r="AO21"/>
  <c r="M23"/>
  <c r="U23"/>
  <c r="AC23"/>
  <c r="AK23"/>
  <c r="AO26"/>
  <c r="AO27"/>
  <c r="M29"/>
  <c r="U29"/>
  <c r="AC29"/>
  <c r="AK29"/>
  <c r="AO29"/>
  <c r="AO30"/>
  <c r="M31"/>
  <c r="U31"/>
  <c r="AC31"/>
  <c r="AK31"/>
  <c r="I46"/>
  <c r="Q46"/>
  <c r="Y46"/>
  <c r="AG46"/>
  <c r="AO46"/>
  <c r="I48"/>
  <c r="Q48"/>
  <c r="Y48"/>
  <c r="AG48"/>
  <c r="AO48"/>
  <c r="I54"/>
  <c r="Q54"/>
  <c r="Y54"/>
  <c r="AG54"/>
  <c r="AO54"/>
  <c r="J46"/>
  <c r="K46" s="1"/>
  <c r="N46"/>
  <c r="O46" s="1"/>
  <c r="R46"/>
  <c r="S46" s="1"/>
  <c r="V46"/>
  <c r="W46" s="1"/>
  <c r="Z46"/>
  <c r="AA46" s="1"/>
  <c r="AD46"/>
  <c r="AE46" s="1"/>
  <c r="AH46"/>
  <c r="AI46" s="1"/>
  <c r="AL46"/>
  <c r="AM46" s="1"/>
  <c r="AP46"/>
  <c r="AQ46" s="1"/>
  <c r="J48"/>
  <c r="K48" s="1"/>
  <c r="N48"/>
  <c r="O48" s="1"/>
  <c r="R48"/>
  <c r="S48" s="1"/>
  <c r="V48"/>
  <c r="W48" s="1"/>
  <c r="Z48"/>
  <c r="AA48" s="1"/>
  <c r="AD48"/>
  <c r="AE48" s="1"/>
  <c r="AH48"/>
  <c r="AI48" s="1"/>
  <c r="AL48"/>
  <c r="AM48" s="1"/>
  <c r="AP48"/>
  <c r="AQ48" s="1"/>
  <c r="J54"/>
  <c r="K54" s="1"/>
  <c r="N54"/>
  <c r="O54" s="1"/>
  <c r="R54"/>
  <c r="S54" s="1"/>
  <c r="V54"/>
  <c r="W54" s="1"/>
  <c r="Z54"/>
  <c r="AA54" s="1"/>
  <c r="AD54"/>
  <c r="AE54" s="1"/>
  <c r="AH54"/>
  <c r="AI54" s="1"/>
  <c r="AL54"/>
  <c r="AM54" s="1"/>
  <c r="AP54"/>
  <c r="AQ54" s="1"/>
  <c r="AG12" l="1"/>
  <c r="Q12"/>
  <c r="N62"/>
  <c r="O62" s="1"/>
  <c r="M62"/>
  <c r="AP62"/>
  <c r="AQ62" s="1"/>
  <c r="AO62"/>
  <c r="J62"/>
  <c r="K62" s="1"/>
  <c r="I62"/>
  <c r="AC62"/>
  <c r="U62"/>
  <c r="AF62"/>
  <c r="AG58"/>
  <c r="AG56"/>
  <c r="AG52"/>
  <c r="AG50"/>
  <c r="AG44"/>
  <c r="AG41"/>
  <c r="AG40"/>
  <c r="AG38"/>
  <c r="AG36"/>
  <c r="AG32"/>
  <c r="AG60"/>
  <c r="AG57"/>
  <c r="AG55"/>
  <c r="AG51"/>
  <c r="AG49"/>
  <c r="AG42"/>
  <c r="AG39"/>
  <c r="AG37"/>
  <c r="AG35"/>
  <c r="AG33"/>
  <c r="AG30"/>
  <c r="AG29"/>
  <c r="AG27"/>
  <c r="AG26"/>
  <c r="AG21"/>
  <c r="AG18"/>
  <c r="AG15"/>
  <c r="AH10"/>
  <c r="AI10" s="1"/>
  <c r="AG31"/>
  <c r="AG23"/>
  <c r="AG20"/>
  <c r="AG19"/>
  <c r="AG16"/>
  <c r="X62"/>
  <c r="Y58"/>
  <c r="Y56"/>
  <c r="Y52"/>
  <c r="Y50"/>
  <c r="Y44"/>
  <c r="Y40"/>
  <c r="Y38"/>
  <c r="Y36"/>
  <c r="Y32"/>
  <c r="Y60"/>
  <c r="Y57"/>
  <c r="Y55"/>
  <c r="Y51"/>
  <c r="Y49"/>
  <c r="Y42"/>
  <c r="Y39"/>
  <c r="Y37"/>
  <c r="Y35"/>
  <c r="Y33"/>
  <c r="Y30"/>
  <c r="Y29"/>
  <c r="Y27"/>
  <c r="Y26"/>
  <c r="Y21"/>
  <c r="Y18"/>
  <c r="Y15"/>
  <c r="Z10"/>
  <c r="AA10" s="1"/>
  <c r="Y31"/>
  <c r="Y23"/>
  <c r="Y20"/>
  <c r="Y19"/>
  <c r="Y16"/>
  <c r="P62"/>
  <c r="V62" s="1"/>
  <c r="W62" s="1"/>
  <c r="Q58"/>
  <c r="Q56"/>
  <c r="Q52"/>
  <c r="Q50"/>
  <c r="Q44"/>
  <c r="Q40"/>
  <c r="Q38"/>
  <c r="Q36"/>
  <c r="Q32"/>
  <c r="Q60"/>
  <c r="Q57"/>
  <c r="Q55"/>
  <c r="Q51"/>
  <c r="Q49"/>
  <c r="Q42"/>
  <c r="Q39"/>
  <c r="Q37"/>
  <c r="Q35"/>
  <c r="Q33"/>
  <c r="Q30"/>
  <c r="Q29"/>
  <c r="Q27"/>
  <c r="Q26"/>
  <c r="Q21"/>
  <c r="Q18"/>
  <c r="Q15"/>
  <c r="R10"/>
  <c r="S10" s="1"/>
  <c r="Q31"/>
  <c r="Q23"/>
  <c r="Q20"/>
  <c r="Q16"/>
  <c r="I58"/>
  <c r="I56"/>
  <c r="I52"/>
  <c r="I50"/>
  <c r="I44"/>
  <c r="I40"/>
  <c r="I38"/>
  <c r="I36"/>
  <c r="I60"/>
  <c r="I57"/>
  <c r="I55"/>
  <c r="I51"/>
  <c r="I49"/>
  <c r="I42"/>
  <c r="I39"/>
  <c r="I37"/>
  <c r="I35"/>
  <c r="I33"/>
  <c r="I32"/>
  <c r="I30"/>
  <c r="I29"/>
  <c r="I27"/>
  <c r="I26"/>
  <c r="I21"/>
  <c r="I15"/>
  <c r="J10"/>
  <c r="K10" s="1"/>
  <c r="I31"/>
  <c r="I23"/>
  <c r="I20"/>
  <c r="I16"/>
  <c r="Z62" l="1"/>
  <c r="AA62" s="1"/>
  <c r="Y62"/>
  <c r="AH62"/>
  <c r="AI62" s="1"/>
  <c r="AG62"/>
  <c r="AD62"/>
  <c r="AE62" s="1"/>
  <c r="AL62"/>
  <c r="AM62" s="1"/>
  <c r="R62"/>
  <c r="S62" s="1"/>
  <c r="Q62"/>
  <c r="AK62"/>
</calcChain>
</file>

<file path=xl/sharedStrings.xml><?xml version="1.0" encoding="utf-8"?>
<sst xmlns="http://schemas.openxmlformats.org/spreadsheetml/2006/main" count="111" uniqueCount="61">
  <si>
    <t>CONCEPTO</t>
  </si>
  <si>
    <t>CIERRE</t>
  </si>
  <si>
    <t>Importe</t>
  </si>
  <si>
    <t>%</t>
  </si>
  <si>
    <t>INGRESOS</t>
  </si>
  <si>
    <t>EGRESOS</t>
  </si>
  <si>
    <t>GASTO IRREDUCTIBLE</t>
  </si>
  <si>
    <t>PODERES, ORG. ELECTORALES Y TRIBUNALES AUTONOMOS</t>
  </si>
  <si>
    <t>Poder Legislativo</t>
  </si>
  <si>
    <t>Poder Judicial</t>
  </si>
  <si>
    <t>Organismo Autonomos</t>
  </si>
  <si>
    <t>Organismos Electorales</t>
  </si>
  <si>
    <t>Tribunal de lo Contencioso Admvo.</t>
  </si>
  <si>
    <t>Procuraduria Derecho Humanos</t>
  </si>
  <si>
    <t>PARTICIPACION Y TRANSF. A MUNICIPIOS</t>
  </si>
  <si>
    <t>PROCURACION Y SEGURIDAD</t>
  </si>
  <si>
    <t>Procuraduria General de Justicia</t>
  </si>
  <si>
    <t>Secretaría de Seguridad Pública</t>
  </si>
  <si>
    <t>GASTO SOCIAL</t>
  </si>
  <si>
    <t>SEBS</t>
  </si>
  <si>
    <t xml:space="preserve">Secretaria de Salud </t>
  </si>
  <si>
    <t>Desarrollo Social</t>
  </si>
  <si>
    <t>SIDUE</t>
  </si>
  <si>
    <t>DESARROLLO ECONOMICO</t>
  </si>
  <si>
    <t>Desarrollo Economico</t>
  </si>
  <si>
    <t>Turismo</t>
  </si>
  <si>
    <t>Secretaria del Trabajo y Previsión Social</t>
  </si>
  <si>
    <t>Dirección Registro Pub. Prop. Y Com.</t>
  </si>
  <si>
    <t>Fomento Agropecuario</t>
  </si>
  <si>
    <t>DEUDA PUBLICA Capital e Interes</t>
  </si>
  <si>
    <t>ADMINISTRACION</t>
  </si>
  <si>
    <t>GOBIERNO</t>
  </si>
  <si>
    <t>Oficina del Gobernador</t>
  </si>
  <si>
    <t>Secretaria General de Gobierno</t>
  </si>
  <si>
    <t>Dirección de Relaciones Publicas</t>
  </si>
  <si>
    <t>Dirección de Comunicación Social</t>
  </si>
  <si>
    <t>ADMINISTRACION Y FINANZAS</t>
  </si>
  <si>
    <t>Oficialia Mayor de Gobierno</t>
  </si>
  <si>
    <t>Secretaria de Planeación y Finanzas</t>
  </si>
  <si>
    <t>Dirección de Control y Evaluación.</t>
  </si>
  <si>
    <t>Dirección de Informática</t>
  </si>
  <si>
    <t>NO SECTORIZADA</t>
  </si>
  <si>
    <t>INGRESOS - EGRESOS</t>
  </si>
  <si>
    <t>EN MILES DE PESOS</t>
  </si>
  <si>
    <t>2002 Vs 2001</t>
  </si>
  <si>
    <t>2003 Vs 2002</t>
  </si>
  <si>
    <t>2005 Vs 2004</t>
  </si>
  <si>
    <t>Secretaria de Protección al Ambiente</t>
  </si>
  <si>
    <t>2007 Vs 2006</t>
  </si>
  <si>
    <t>2008 Vs 2007</t>
  </si>
  <si>
    <t>Secretaria de Pesca y Acuacultura</t>
  </si>
  <si>
    <t>VERT.</t>
  </si>
  <si>
    <t>2009 Vs 2008</t>
  </si>
  <si>
    <t>2006 Vs 2005</t>
  </si>
  <si>
    <t>2004 Vs 2003</t>
  </si>
  <si>
    <t>2010 Vs 2009</t>
  </si>
  <si>
    <t>Transparencia y Acceso a la Info.</t>
  </si>
  <si>
    <t>2011 Vs 2010</t>
  </si>
  <si>
    <t>GOBIERNO DEL ESTADO DE BAJA CALIFORNIA</t>
  </si>
  <si>
    <t>CLASIFICACION FUNCIONAL</t>
  </si>
  <si>
    <t>CIERRES PRESUPUESTALES DEL 2001 AL 2012</t>
  </si>
</sst>
</file>

<file path=xl/styles.xml><?xml version="1.0" encoding="utf-8"?>
<styleSheet xmlns="http://schemas.openxmlformats.org/spreadsheetml/2006/main">
  <numFmts count="10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0.0%"/>
    <numFmt numFmtId="167" formatCode="_-* #,##0_-;\-* #,##0_-;_-* &quot;-&quot;??_-;_-@_-"/>
    <numFmt numFmtId="168" formatCode="0.0%;\(0.0\)%"/>
    <numFmt numFmtId="169" formatCode="0%;\(0\)%"/>
    <numFmt numFmtId="170" formatCode="0.00%;\(0.00\)%"/>
  </numFmts>
  <fonts count="10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9"/>
      <name val="Arial"/>
      <family val="2"/>
    </font>
    <font>
      <sz val="14"/>
      <name val="Arial"/>
      <family val="2"/>
    </font>
    <font>
      <b/>
      <sz val="14"/>
      <color indexed="9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68">
    <xf numFmtId="0" fontId="0" fillId="0" borderId="0" xfId="0"/>
    <xf numFmtId="0" fontId="0" fillId="0" borderId="0" xfId="0" applyBorder="1"/>
    <xf numFmtId="165" fontId="0" fillId="0" borderId="0" xfId="0" applyNumberFormat="1"/>
    <xf numFmtId="0" fontId="0" fillId="0" borderId="0" xfId="0" applyFill="1"/>
    <xf numFmtId="0" fontId="4" fillId="0" borderId="0" xfId="0" applyFont="1"/>
    <xf numFmtId="0" fontId="3" fillId="0" borderId="0" xfId="0" applyFont="1"/>
    <xf numFmtId="43" fontId="4" fillId="0" borderId="0" xfId="1" applyFont="1"/>
    <xf numFmtId="43" fontId="3" fillId="0" borderId="0" xfId="1" applyFont="1"/>
    <xf numFmtId="43" fontId="1" fillId="0" borderId="0" xfId="1"/>
    <xf numFmtId="164" fontId="0" fillId="0" borderId="0" xfId="0" applyNumberFormat="1"/>
    <xf numFmtId="2" fontId="0" fillId="0" borderId="0" xfId="0" applyNumberFormat="1" applyBorder="1"/>
    <xf numFmtId="1" fontId="0" fillId="0" borderId="0" xfId="0" applyNumberFormat="1" applyBorder="1"/>
    <xf numFmtId="165" fontId="0" fillId="0" borderId="0" xfId="0" applyNumberFormat="1" applyBorder="1"/>
    <xf numFmtId="164" fontId="0" fillId="0" borderId="0" xfId="0" applyNumberFormat="1" applyBorder="1"/>
    <xf numFmtId="3" fontId="0" fillId="0" borderId="0" xfId="0" applyNumberFormat="1" applyBorder="1"/>
    <xf numFmtId="10" fontId="0" fillId="0" borderId="0" xfId="0" applyNumberFormat="1"/>
    <xf numFmtId="10" fontId="0" fillId="0" borderId="0" xfId="0" applyNumberFormat="1" applyBorder="1"/>
    <xf numFmtId="10" fontId="1" fillId="0" borderId="0" xfId="4" applyNumberFormat="1" applyFont="1"/>
    <xf numFmtId="10" fontId="1" fillId="0" borderId="0" xfId="4" applyNumberFormat="1"/>
    <xf numFmtId="165" fontId="0" fillId="0" borderId="0" xfId="0" applyNumberFormat="1" applyFill="1"/>
    <xf numFmtId="0" fontId="6" fillId="3" borderId="6" xfId="3" applyFont="1" applyFill="1" applyBorder="1" applyAlignment="1">
      <alignment horizontal="center" vertical="center" wrapText="1"/>
    </xf>
    <xf numFmtId="0" fontId="8" fillId="3" borderId="2" xfId="3" applyFont="1" applyFill="1" applyBorder="1" applyAlignment="1">
      <alignment horizontal="center" vertical="center"/>
    </xf>
    <xf numFmtId="0" fontId="8" fillId="3" borderId="2" xfId="3" applyFont="1" applyFill="1" applyBorder="1" applyAlignment="1">
      <alignment horizontal="center" vertical="center" wrapText="1"/>
    </xf>
    <xf numFmtId="0" fontId="8" fillId="3" borderId="5" xfId="3" applyFont="1" applyFill="1" applyBorder="1" applyAlignment="1">
      <alignment horizontal="center" vertical="center"/>
    </xf>
    <xf numFmtId="0" fontId="8" fillId="3" borderId="1" xfId="3" applyFont="1" applyFill="1" applyBorder="1" applyAlignment="1">
      <alignment horizontal="center" vertical="center"/>
    </xf>
    <xf numFmtId="0" fontId="8" fillId="3" borderId="7" xfId="3" applyFont="1" applyFill="1" applyBorder="1" applyAlignment="1">
      <alignment horizontal="center" vertical="center" wrapText="1"/>
    </xf>
    <xf numFmtId="0" fontId="8" fillId="3" borderId="3" xfId="3" applyFont="1" applyFill="1" applyBorder="1" applyAlignment="1">
      <alignment horizontal="center" vertical="center"/>
    </xf>
    <xf numFmtId="0" fontId="8" fillId="3" borderId="0" xfId="3" applyFont="1" applyFill="1" applyBorder="1" applyAlignment="1">
      <alignment horizontal="center" vertical="center"/>
    </xf>
    <xf numFmtId="0" fontId="8" fillId="3" borderId="4" xfId="3" applyFont="1" applyFill="1" applyBorder="1" applyAlignment="1">
      <alignment horizontal="center" vertical="center"/>
    </xf>
    <xf numFmtId="0" fontId="6" fillId="3" borderId="4" xfId="3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/>
    </xf>
    <xf numFmtId="43" fontId="1" fillId="0" borderId="10" xfId="1" applyBorder="1"/>
    <xf numFmtId="0" fontId="0" fillId="0" borderId="10" xfId="0" applyBorder="1"/>
    <xf numFmtId="165" fontId="5" fillId="0" borderId="11" xfId="1" applyNumberFormat="1" applyFont="1" applyFill="1" applyBorder="1"/>
    <xf numFmtId="9" fontId="5" fillId="0" borderId="11" xfId="4" applyFont="1" applyFill="1" applyBorder="1"/>
    <xf numFmtId="41" fontId="5" fillId="0" borderId="11" xfId="1" applyNumberFormat="1" applyFont="1" applyFill="1" applyBorder="1"/>
    <xf numFmtId="170" fontId="5" fillId="0" borderId="11" xfId="4" applyNumberFormat="1" applyFont="1" applyFill="1" applyBorder="1"/>
    <xf numFmtId="168" fontId="5" fillId="0" borderId="11" xfId="1" applyNumberFormat="1" applyFont="1" applyFill="1" applyBorder="1"/>
    <xf numFmtId="165" fontId="5" fillId="0" borderId="11" xfId="1" applyNumberFormat="1" applyFont="1" applyBorder="1"/>
    <xf numFmtId="167" fontId="5" fillId="0" borderId="11" xfId="0" applyNumberFormat="1" applyFont="1" applyBorder="1"/>
    <xf numFmtId="43" fontId="5" fillId="0" borderId="11" xfId="1" applyFont="1" applyBorder="1"/>
    <xf numFmtId="168" fontId="4" fillId="0" borderId="11" xfId="1" applyNumberFormat="1" applyFont="1" applyBorder="1"/>
    <xf numFmtId="167" fontId="4" fillId="0" borderId="11" xfId="0" applyNumberFormat="1" applyFont="1" applyBorder="1"/>
    <xf numFmtId="168" fontId="4" fillId="0" borderId="11" xfId="4" applyNumberFormat="1" applyFont="1" applyBorder="1"/>
    <xf numFmtId="0" fontId="7" fillId="0" borderId="11" xfId="0" applyFont="1" applyBorder="1"/>
    <xf numFmtId="165" fontId="7" fillId="0" borderId="11" xfId="0" applyNumberFormat="1" applyFont="1" applyBorder="1"/>
    <xf numFmtId="167" fontId="7" fillId="0" borderId="11" xfId="0" applyNumberFormat="1" applyFont="1" applyBorder="1"/>
    <xf numFmtId="165" fontId="7" fillId="0" borderId="11" xfId="0" applyNumberFormat="1" applyFont="1" applyFill="1" applyBorder="1"/>
    <xf numFmtId="43" fontId="7" fillId="0" borderId="11" xfId="1" applyFont="1" applyBorder="1"/>
    <xf numFmtId="166" fontId="5" fillId="0" borderId="11" xfId="0" applyNumberFormat="1" applyFont="1" applyBorder="1"/>
    <xf numFmtId="168" fontId="1" fillId="0" borderId="11" xfId="1" applyNumberFormat="1" applyBorder="1"/>
    <xf numFmtId="167" fontId="0" fillId="0" borderId="11" xfId="0" applyNumberFormat="1" applyBorder="1"/>
    <xf numFmtId="168" fontId="4" fillId="0" borderId="11" xfId="0" applyNumberFormat="1" applyFont="1" applyBorder="1"/>
    <xf numFmtId="169" fontId="4" fillId="0" borderId="11" xfId="4" applyNumberFormat="1" applyFont="1" applyFill="1" applyBorder="1"/>
    <xf numFmtId="3" fontId="7" fillId="0" borderId="11" xfId="0" applyNumberFormat="1" applyFont="1" applyBorder="1"/>
    <xf numFmtId="168" fontId="0" fillId="0" borderId="11" xfId="0" applyNumberFormat="1" applyBorder="1"/>
    <xf numFmtId="10" fontId="5" fillId="0" borderId="11" xfId="1" applyNumberFormat="1" applyFont="1" applyBorder="1"/>
    <xf numFmtId="166" fontId="5" fillId="0" borderId="11" xfId="4" applyNumberFormat="1" applyFont="1" applyFill="1" applyBorder="1"/>
    <xf numFmtId="168" fontId="4" fillId="0" borderId="11" xfId="4" applyNumberFormat="1" applyFont="1" applyFill="1" applyBorder="1"/>
    <xf numFmtId="168" fontId="5" fillId="0" borderId="11" xfId="4" applyNumberFormat="1" applyFont="1" applyFill="1" applyBorder="1"/>
    <xf numFmtId="0" fontId="0" fillId="0" borderId="11" xfId="0" applyBorder="1"/>
    <xf numFmtId="168" fontId="3" fillId="0" borderId="11" xfId="0" applyNumberFormat="1" applyFont="1" applyBorder="1"/>
    <xf numFmtId="169" fontId="5" fillId="0" borderId="11" xfId="4" applyNumberFormat="1" applyFont="1" applyFill="1" applyBorder="1"/>
    <xf numFmtId="10" fontId="5" fillId="0" borderId="11" xfId="4" applyNumberFormat="1" applyFont="1" applyFill="1" applyBorder="1"/>
    <xf numFmtId="165" fontId="4" fillId="0" borderId="11" xfId="0" applyNumberFormat="1" applyFont="1" applyBorder="1"/>
    <xf numFmtId="165" fontId="7" fillId="0" borderId="11" xfId="1" applyNumberFormat="1" applyFont="1" applyFill="1" applyBorder="1"/>
    <xf numFmtId="10" fontId="7" fillId="0" borderId="11" xfId="1" applyNumberFormat="1" applyFont="1" applyBorder="1"/>
    <xf numFmtId="10" fontId="7" fillId="0" borderId="11" xfId="4" applyNumberFormat="1" applyFont="1" applyFill="1" applyBorder="1"/>
    <xf numFmtId="170" fontId="7" fillId="0" borderId="11" xfId="4" applyNumberFormat="1" applyFont="1" applyFill="1" applyBorder="1"/>
    <xf numFmtId="41" fontId="7" fillId="0" borderId="11" xfId="1" applyNumberFormat="1" applyFont="1" applyFill="1" applyBorder="1"/>
    <xf numFmtId="166" fontId="7" fillId="0" borderId="11" xfId="4" applyNumberFormat="1" applyFont="1" applyFill="1" applyBorder="1"/>
    <xf numFmtId="168" fontId="7" fillId="0" borderId="11" xfId="4" applyNumberFormat="1" applyFont="1" applyFill="1" applyBorder="1"/>
    <xf numFmtId="168" fontId="7" fillId="0" borderId="11" xfId="1" applyNumberFormat="1" applyFont="1" applyFill="1" applyBorder="1"/>
    <xf numFmtId="168" fontId="3" fillId="0" borderId="11" xfId="4" applyNumberFormat="1" applyFont="1" applyFill="1" applyBorder="1"/>
    <xf numFmtId="165" fontId="3" fillId="0" borderId="11" xfId="0" applyNumberFormat="1" applyFont="1" applyBorder="1"/>
    <xf numFmtId="168" fontId="3" fillId="0" borderId="11" xfId="4" applyNumberFormat="1" applyFont="1" applyBorder="1"/>
    <xf numFmtId="164" fontId="7" fillId="0" borderId="11" xfId="0" applyNumberFormat="1" applyFont="1" applyBorder="1"/>
    <xf numFmtId="170" fontId="5" fillId="0" borderId="11" xfId="1" applyNumberFormat="1" applyFont="1" applyFill="1" applyBorder="1"/>
    <xf numFmtId="168" fontId="4" fillId="0" borderId="12" xfId="4" applyNumberFormat="1" applyFont="1" applyFill="1" applyBorder="1"/>
    <xf numFmtId="165" fontId="4" fillId="0" borderId="12" xfId="1" applyNumberFormat="1" applyFont="1" applyFill="1" applyBorder="1"/>
    <xf numFmtId="169" fontId="4" fillId="0" borderId="12" xfId="4" applyNumberFormat="1" applyFont="1" applyFill="1" applyBorder="1"/>
    <xf numFmtId="3" fontId="7" fillId="0" borderId="13" xfId="0" applyNumberFormat="1" applyFont="1" applyBorder="1" applyAlignment="1">
      <alignment horizontal="right"/>
    </xf>
    <xf numFmtId="0" fontId="7" fillId="0" borderId="13" xfId="0" applyFont="1" applyBorder="1"/>
    <xf numFmtId="0" fontId="7" fillId="0" borderId="13" xfId="0" applyFont="1" applyFill="1" applyBorder="1"/>
    <xf numFmtId="43" fontId="7" fillId="0" borderId="13" xfId="1" applyFont="1" applyBorder="1"/>
    <xf numFmtId="0" fontId="7" fillId="0" borderId="14" xfId="0" applyFont="1" applyBorder="1"/>
    <xf numFmtId="165" fontId="5" fillId="0" borderId="15" xfId="1" applyNumberFormat="1" applyFont="1" applyBorder="1"/>
    <xf numFmtId="0" fontId="7" fillId="0" borderId="15" xfId="0" applyFont="1" applyBorder="1"/>
    <xf numFmtId="165" fontId="5" fillId="0" borderId="15" xfId="1" applyNumberFormat="1" applyFont="1" applyFill="1" applyBorder="1"/>
    <xf numFmtId="165" fontId="7" fillId="0" borderId="15" xfId="0" applyNumberFormat="1" applyFont="1" applyBorder="1"/>
    <xf numFmtId="3" fontId="5" fillId="0" borderId="15" xfId="1" applyNumberFormat="1" applyFont="1" applyFill="1" applyBorder="1"/>
    <xf numFmtId="165" fontId="7" fillId="0" borderId="15" xfId="1" applyNumberFormat="1" applyFont="1" applyFill="1" applyBorder="1"/>
    <xf numFmtId="165" fontId="7" fillId="0" borderId="15" xfId="0" applyNumberFormat="1" applyFont="1" applyFill="1" applyBorder="1"/>
    <xf numFmtId="0" fontId="7" fillId="0" borderId="15" xfId="0" applyFont="1" applyFill="1" applyBorder="1"/>
    <xf numFmtId="3" fontId="7" fillId="0" borderId="15" xfId="0" applyNumberFormat="1" applyFont="1" applyFill="1" applyBorder="1"/>
    <xf numFmtId="0" fontId="7" fillId="0" borderId="15" xfId="1" applyNumberFormat="1" applyFont="1" applyFill="1" applyBorder="1"/>
    <xf numFmtId="165" fontId="5" fillId="0" borderId="16" xfId="1" applyNumberFormat="1" applyFont="1" applyBorder="1"/>
    <xf numFmtId="170" fontId="5" fillId="0" borderId="16" xfId="4" applyNumberFormat="1" applyFont="1" applyFill="1" applyBorder="1"/>
    <xf numFmtId="165" fontId="5" fillId="0" borderId="16" xfId="1" applyNumberFormat="1" applyFont="1" applyFill="1" applyBorder="1"/>
    <xf numFmtId="10" fontId="5" fillId="0" borderId="16" xfId="4" applyNumberFormat="1" applyFont="1" applyFill="1" applyBorder="1"/>
    <xf numFmtId="41" fontId="5" fillId="0" borderId="16" xfId="1" applyNumberFormat="1" applyFont="1" applyFill="1" applyBorder="1"/>
    <xf numFmtId="166" fontId="5" fillId="0" borderId="16" xfId="4" applyNumberFormat="1" applyFont="1" applyFill="1" applyBorder="1"/>
    <xf numFmtId="168" fontId="5" fillId="0" borderId="16" xfId="4" applyNumberFormat="1" applyFont="1" applyFill="1" applyBorder="1"/>
    <xf numFmtId="168" fontId="5" fillId="0" borderId="16" xfId="1" applyNumberFormat="1" applyFont="1" applyFill="1" applyBorder="1"/>
    <xf numFmtId="165" fontId="5" fillId="0" borderId="17" xfId="1" applyNumberFormat="1" applyFont="1" applyFill="1" applyBorder="1"/>
    <xf numFmtId="0" fontId="7" fillId="0" borderId="18" xfId="0" applyFont="1" applyBorder="1"/>
    <xf numFmtId="0" fontId="5" fillId="0" borderId="18" xfId="0" applyFont="1" applyBorder="1" applyAlignment="1">
      <alignment horizontal="left"/>
    </xf>
    <xf numFmtId="0" fontId="5" fillId="0" borderId="18" xfId="3" applyFont="1" applyBorder="1" applyAlignment="1"/>
    <xf numFmtId="0" fontId="7" fillId="0" borderId="19" xfId="0" applyFont="1" applyBorder="1"/>
    <xf numFmtId="0" fontId="5" fillId="0" borderId="18" xfId="0" applyFont="1" applyBorder="1"/>
    <xf numFmtId="0" fontId="5" fillId="0" borderId="18" xfId="3" applyFont="1" applyBorder="1" applyAlignment="1">
      <alignment horizontal="left" wrapText="1" indent="1"/>
    </xf>
    <xf numFmtId="0" fontId="7" fillId="0" borderId="18" xfId="3" applyFont="1" applyBorder="1" applyAlignment="1">
      <alignment horizontal="left" indent="2"/>
    </xf>
    <xf numFmtId="0" fontId="7" fillId="0" borderId="18" xfId="3" applyFont="1" applyBorder="1" applyAlignment="1">
      <alignment horizontal="left" indent="3"/>
    </xf>
    <xf numFmtId="0" fontId="7" fillId="0" borderId="18" xfId="3" applyFont="1" applyBorder="1" applyAlignment="1">
      <alignment horizontal="left" wrapText="1" indent="3"/>
    </xf>
    <xf numFmtId="0" fontId="7" fillId="0" borderId="18" xfId="3" applyFont="1" applyBorder="1" applyAlignment="1">
      <alignment horizontal="left" indent="1"/>
    </xf>
    <xf numFmtId="0" fontId="5" fillId="0" borderId="18" xfId="3" applyFont="1" applyFill="1" applyBorder="1" applyAlignment="1">
      <alignment horizontal="left" wrapText="1" indent="1"/>
    </xf>
    <xf numFmtId="0" fontId="5" fillId="0" borderId="18" xfId="3" applyFont="1" applyBorder="1" applyAlignment="1">
      <alignment horizontal="left" indent="1"/>
    </xf>
    <xf numFmtId="0" fontId="5" fillId="0" borderId="18" xfId="3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3" fontId="7" fillId="0" borderId="19" xfId="0" applyNumberFormat="1" applyFont="1" applyBorder="1" applyAlignment="1">
      <alignment horizontal="right"/>
    </xf>
    <xf numFmtId="165" fontId="5" fillId="0" borderId="18" xfId="1" applyNumberFormat="1" applyFont="1" applyFill="1" applyBorder="1"/>
    <xf numFmtId="165" fontId="7" fillId="0" borderId="18" xfId="0" applyNumberFormat="1" applyFont="1" applyBorder="1"/>
    <xf numFmtId="165" fontId="7" fillId="0" borderId="18" xfId="0" applyNumberFormat="1" applyFont="1" applyFill="1" applyBorder="1"/>
    <xf numFmtId="3" fontId="7" fillId="0" borderId="18" xfId="0" applyNumberFormat="1" applyFont="1" applyBorder="1" applyAlignment="1">
      <alignment horizontal="right"/>
    </xf>
    <xf numFmtId="165" fontId="7" fillId="0" borderId="18" xfId="1" applyNumberFormat="1" applyFont="1" applyFill="1" applyBorder="1"/>
    <xf numFmtId="3" fontId="7" fillId="0" borderId="18" xfId="3" applyNumberFormat="1" applyFont="1" applyBorder="1" applyAlignment="1">
      <alignment horizontal="right"/>
    </xf>
    <xf numFmtId="165" fontId="5" fillId="0" borderId="18" xfId="2" applyNumberFormat="1" applyFont="1" applyFill="1" applyBorder="1"/>
    <xf numFmtId="165" fontId="5" fillId="0" borderId="18" xfId="0" applyNumberFormat="1" applyFont="1" applyFill="1" applyBorder="1"/>
    <xf numFmtId="165" fontId="5" fillId="0" borderId="18" xfId="1" applyNumberFormat="1" applyFont="1" applyBorder="1"/>
    <xf numFmtId="165" fontId="5" fillId="0" borderId="20" xfId="1" applyNumberFormat="1" applyFont="1" applyBorder="1"/>
    <xf numFmtId="37" fontId="7" fillId="0" borderId="15" xfId="1" applyNumberFormat="1" applyFont="1" applyFill="1" applyBorder="1" applyAlignment="1"/>
    <xf numFmtId="3" fontId="7" fillId="0" borderId="15" xfId="1" applyNumberFormat="1" applyFont="1" applyFill="1" applyBorder="1"/>
    <xf numFmtId="37" fontId="5" fillId="0" borderId="15" xfId="1" applyNumberFormat="1" applyFont="1" applyFill="1" applyBorder="1" applyAlignment="1"/>
    <xf numFmtId="3" fontId="5" fillId="0" borderId="15" xfId="2" applyNumberFormat="1" applyFont="1" applyFill="1" applyBorder="1"/>
    <xf numFmtId="3" fontId="5" fillId="0" borderId="15" xfId="0" applyNumberFormat="1" applyFont="1" applyFill="1" applyBorder="1"/>
    <xf numFmtId="3" fontId="7" fillId="0" borderId="15" xfId="0" applyNumberFormat="1" applyFont="1" applyBorder="1"/>
    <xf numFmtId="165" fontId="7" fillId="0" borderId="15" xfId="1" applyNumberFormat="1" applyFont="1" applyBorder="1" applyAlignment="1"/>
    <xf numFmtId="37" fontId="5" fillId="0" borderId="15" xfId="1" applyNumberFormat="1" applyFont="1" applyBorder="1"/>
    <xf numFmtId="165" fontId="5" fillId="0" borderId="17" xfId="1" applyNumberFormat="1" applyFont="1" applyBorder="1"/>
    <xf numFmtId="3" fontId="7" fillId="0" borderId="15" xfId="0" applyNumberFormat="1" applyFont="1" applyFill="1" applyBorder="1" applyProtection="1">
      <protection locked="0"/>
    </xf>
    <xf numFmtId="3" fontId="7" fillId="0" borderId="15" xfId="0" applyNumberFormat="1" applyFont="1" applyBorder="1" applyProtection="1">
      <protection locked="0"/>
    </xf>
    <xf numFmtId="41" fontId="5" fillId="0" borderId="15" xfId="1" applyNumberFormat="1" applyFont="1" applyFill="1" applyBorder="1"/>
    <xf numFmtId="0" fontId="7" fillId="0" borderId="14" xfId="0" applyFont="1" applyFill="1" applyBorder="1"/>
    <xf numFmtId="167" fontId="5" fillId="0" borderId="15" xfId="0" applyNumberFormat="1" applyFont="1" applyBorder="1"/>
    <xf numFmtId="167" fontId="7" fillId="0" borderId="15" xfId="0" applyNumberFormat="1" applyFont="1" applyBorder="1"/>
    <xf numFmtId="165" fontId="5" fillId="0" borderId="15" xfId="0" applyNumberFormat="1" applyFont="1" applyBorder="1"/>
    <xf numFmtId="165" fontId="5" fillId="0" borderId="17" xfId="0" applyNumberFormat="1" applyFont="1" applyBorder="1"/>
    <xf numFmtId="166" fontId="5" fillId="0" borderId="15" xfId="4" applyNumberFormat="1" applyFont="1" applyBorder="1"/>
    <xf numFmtId="166" fontId="5" fillId="0" borderId="15" xfId="0" applyNumberFormat="1" applyFont="1" applyBorder="1"/>
    <xf numFmtId="166" fontId="7" fillId="0" borderId="15" xfId="0" applyNumberFormat="1" applyFont="1" applyBorder="1"/>
    <xf numFmtId="166" fontId="7" fillId="0" borderId="15" xfId="4" applyNumberFormat="1" applyFont="1" applyBorder="1"/>
    <xf numFmtId="168" fontId="7" fillId="0" borderId="15" xfId="4" applyNumberFormat="1" applyFont="1" applyFill="1" applyBorder="1"/>
    <xf numFmtId="168" fontId="5" fillId="0" borderId="17" xfId="4" applyNumberFormat="1" applyFont="1" applyFill="1" applyBorder="1"/>
    <xf numFmtId="0" fontId="8" fillId="3" borderId="0" xfId="3" applyFont="1" applyFill="1" applyBorder="1" applyAlignment="1">
      <alignment horizontal="center" vertical="center" wrapText="1"/>
    </xf>
    <xf numFmtId="0" fontId="8" fillId="3" borderId="21" xfId="3" applyFont="1" applyFill="1" applyBorder="1" applyAlignment="1">
      <alignment horizontal="center" vertical="center"/>
    </xf>
    <xf numFmtId="0" fontId="8" fillId="3" borderId="22" xfId="3" applyFont="1" applyFill="1" applyBorder="1" applyAlignment="1">
      <alignment horizontal="center" vertical="center"/>
    </xf>
    <xf numFmtId="0" fontId="8" fillId="3" borderId="21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9" fillId="2" borderId="0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8" fillId="3" borderId="2" xfId="3" applyFont="1" applyFill="1" applyBorder="1" applyAlignment="1">
      <alignment horizontal="center" vertical="center"/>
    </xf>
    <xf numFmtId="0" fontId="8" fillId="3" borderId="3" xfId="3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/>
    </xf>
    <xf numFmtId="0" fontId="8" fillId="3" borderId="9" xfId="0" applyFont="1" applyFill="1" applyBorder="1" applyAlignment="1">
      <alignment horizontal="center"/>
    </xf>
  </cellXfs>
  <cellStyles count="5">
    <cellStyle name="Comma" xfId="1" builtinId="3"/>
    <cellStyle name="Currency" xfId="2" builtinId="4"/>
    <cellStyle name="Normal" xfId="0" builtinId="0"/>
    <cellStyle name="Normal_AVANCE97" xfId="3"/>
    <cellStyle name="Percent" xfId="4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BH69"/>
  <sheetViews>
    <sheetView tabSelected="1" view="pageBreakPreview" zoomScale="70" zoomScaleNormal="75" zoomScaleSheetLayoutView="70" workbookViewId="0">
      <selection activeCell="D63" sqref="D63"/>
    </sheetView>
  </sheetViews>
  <sheetFormatPr defaultColWidth="11.42578125" defaultRowHeight="12.75"/>
  <cols>
    <col min="1" max="1" width="44.28515625" customWidth="1"/>
    <col min="2" max="2" width="17.42578125" customWidth="1"/>
    <col min="3" max="3" width="11" hidden="1" customWidth="1"/>
    <col min="4" max="4" width="17.42578125" customWidth="1"/>
    <col min="5" max="5" width="11" hidden="1" customWidth="1"/>
    <col min="6" max="6" width="14.28515625" hidden="1" customWidth="1"/>
    <col min="7" max="7" width="12.5703125" hidden="1" customWidth="1"/>
    <col min="8" max="8" width="17.42578125" customWidth="1"/>
    <col min="9" max="9" width="10.85546875" hidden="1" customWidth="1"/>
    <col min="10" max="10" width="15.7109375" hidden="1" customWidth="1"/>
    <col min="11" max="11" width="14.28515625" hidden="1" customWidth="1"/>
    <col min="12" max="12" width="17.42578125" style="1" customWidth="1"/>
    <col min="13" max="13" width="10.85546875" style="1" hidden="1" customWidth="1"/>
    <col min="14" max="14" width="15.7109375" style="1" hidden="1" customWidth="1"/>
    <col min="15" max="15" width="12.42578125" style="1" hidden="1" customWidth="1"/>
    <col min="16" max="16" width="17.42578125" style="1" customWidth="1"/>
    <col min="17" max="17" width="10.85546875" style="1" hidden="1" customWidth="1"/>
    <col min="18" max="18" width="15.7109375" style="1" hidden="1" customWidth="1"/>
    <col min="19" max="19" width="12.5703125" style="1" hidden="1" customWidth="1"/>
    <col min="20" max="20" width="17.42578125" style="1" customWidth="1"/>
    <col min="21" max="21" width="10.85546875" style="1" hidden="1" customWidth="1"/>
    <col min="22" max="22" width="15.7109375" style="1" hidden="1" customWidth="1"/>
    <col min="23" max="23" width="12.5703125" style="1" hidden="1" customWidth="1"/>
    <col min="24" max="24" width="17.42578125" style="1" bestFit="1" customWidth="1"/>
    <col min="25" max="25" width="9.42578125" style="1" hidden="1" customWidth="1"/>
    <col min="26" max="26" width="15.7109375" style="1" hidden="1" customWidth="1"/>
    <col min="27" max="27" width="12.5703125" style="1" hidden="1" customWidth="1"/>
    <col min="28" max="28" width="17.42578125" style="1" bestFit="1" customWidth="1"/>
    <col min="29" max="29" width="9.42578125" style="1" hidden="1" customWidth="1"/>
    <col min="30" max="30" width="15.7109375" style="1" hidden="1" customWidth="1"/>
    <col min="31" max="31" width="11" style="1" hidden="1" customWidth="1"/>
    <col min="32" max="32" width="17.42578125" bestFit="1" customWidth="1"/>
    <col min="33" max="33" width="9.42578125" hidden="1" customWidth="1"/>
    <col min="34" max="34" width="15.7109375" hidden="1" customWidth="1"/>
    <col min="35" max="35" width="12.5703125" hidden="1" customWidth="1"/>
    <col min="36" max="36" width="17.42578125" bestFit="1" customWidth="1"/>
    <col min="37" max="37" width="12.5703125" style="8" hidden="1" customWidth="1"/>
    <col min="38" max="38" width="15.7109375" hidden="1" customWidth="1"/>
    <col min="39" max="39" width="12.5703125" hidden="1" customWidth="1"/>
    <col min="40" max="40" width="17.42578125" bestFit="1" customWidth="1"/>
    <col min="41" max="41" width="8.28515625" style="8" hidden="1" customWidth="1"/>
    <col min="42" max="42" width="13.140625" hidden="1" customWidth="1"/>
    <col min="43" max="43" width="7.5703125" hidden="1" customWidth="1"/>
    <col min="44" max="44" width="19.5703125" customWidth="1"/>
    <col min="57" max="57" width="14.85546875" style="8" customWidth="1"/>
    <col min="58" max="58" width="15.140625" style="8" customWidth="1"/>
    <col min="59" max="59" width="14.140625" style="8" customWidth="1"/>
    <col min="60" max="60" width="15.28515625" style="8" customWidth="1"/>
    <col min="61" max="61" width="15.140625" customWidth="1"/>
  </cols>
  <sheetData>
    <row r="1" spans="1:60" ht="17.45" customHeight="1">
      <c r="A1" s="157" t="s">
        <v>58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57"/>
      <c r="AR1" s="157"/>
    </row>
    <row r="2" spans="1:60" ht="15.75">
      <c r="A2" s="158" t="s">
        <v>60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8"/>
      <c r="AP2" s="158"/>
      <c r="AQ2" s="158"/>
      <c r="AR2" s="158"/>
    </row>
    <row r="3" spans="1:60" ht="15.75">
      <c r="A3" s="158" t="s">
        <v>59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158"/>
      <c r="AM3" s="158"/>
      <c r="AN3" s="158"/>
      <c r="AO3" s="158"/>
      <c r="AP3" s="158"/>
      <c r="AQ3" s="158"/>
      <c r="AR3" s="158"/>
    </row>
    <row r="4" spans="1:60" ht="15.75" customHeight="1">
      <c r="A4" s="159" t="s">
        <v>43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</row>
    <row r="5" spans="1:60" ht="39" customHeight="1">
      <c r="A5" s="164" t="s">
        <v>0</v>
      </c>
      <c r="B5" s="23" t="s">
        <v>1</v>
      </c>
      <c r="C5" s="21" t="s">
        <v>51</v>
      </c>
      <c r="D5" s="21" t="s">
        <v>1</v>
      </c>
      <c r="E5" s="24" t="s">
        <v>51</v>
      </c>
      <c r="F5" s="166" t="s">
        <v>44</v>
      </c>
      <c r="G5" s="167"/>
      <c r="H5" s="24" t="s">
        <v>1</v>
      </c>
      <c r="I5" s="23" t="s">
        <v>51</v>
      </c>
      <c r="J5" s="166" t="s">
        <v>45</v>
      </c>
      <c r="K5" s="167"/>
      <c r="L5" s="22" t="s">
        <v>1</v>
      </c>
      <c r="M5" s="25" t="s">
        <v>51</v>
      </c>
      <c r="N5" s="166" t="s">
        <v>54</v>
      </c>
      <c r="O5" s="167"/>
      <c r="P5" s="22" t="s">
        <v>1</v>
      </c>
      <c r="Q5" s="25" t="s">
        <v>51</v>
      </c>
      <c r="R5" s="166" t="s">
        <v>46</v>
      </c>
      <c r="S5" s="167"/>
      <c r="T5" s="25" t="s">
        <v>1</v>
      </c>
      <c r="U5" s="25" t="s">
        <v>51</v>
      </c>
      <c r="V5" s="166" t="s">
        <v>53</v>
      </c>
      <c r="W5" s="167"/>
      <c r="X5" s="25" t="s">
        <v>1</v>
      </c>
      <c r="Y5" s="25" t="s">
        <v>51</v>
      </c>
      <c r="Z5" s="160" t="s">
        <v>48</v>
      </c>
      <c r="AA5" s="161"/>
      <c r="AB5" s="25" t="s">
        <v>1</v>
      </c>
      <c r="AC5" s="25" t="s">
        <v>51</v>
      </c>
      <c r="AD5" s="160" t="s">
        <v>49</v>
      </c>
      <c r="AE5" s="161"/>
      <c r="AF5" s="25" t="s">
        <v>1</v>
      </c>
      <c r="AG5" s="153" t="s">
        <v>51</v>
      </c>
      <c r="AH5" s="160" t="s">
        <v>52</v>
      </c>
      <c r="AI5" s="161"/>
      <c r="AJ5" s="25" t="s">
        <v>1</v>
      </c>
      <c r="AK5" s="153" t="s">
        <v>51</v>
      </c>
      <c r="AL5" s="160" t="s">
        <v>55</v>
      </c>
      <c r="AM5" s="161"/>
      <c r="AN5" s="25" t="s">
        <v>1</v>
      </c>
      <c r="AO5" s="20" t="s">
        <v>51</v>
      </c>
      <c r="AP5" s="162" t="s">
        <v>57</v>
      </c>
      <c r="AQ5" s="163"/>
      <c r="AR5" s="25" t="s">
        <v>1</v>
      </c>
    </row>
    <row r="6" spans="1:60" ht="30" customHeight="1">
      <c r="A6" s="165"/>
      <c r="B6" s="27">
        <v>2001</v>
      </c>
      <c r="C6" s="26" t="s">
        <v>3</v>
      </c>
      <c r="D6" s="26">
        <v>2002</v>
      </c>
      <c r="E6" s="28" t="s">
        <v>3</v>
      </c>
      <c r="F6" s="28" t="s">
        <v>2</v>
      </c>
      <c r="G6" s="28" t="s">
        <v>3</v>
      </c>
      <c r="H6" s="28">
        <v>2003</v>
      </c>
      <c r="I6" s="28" t="s">
        <v>3</v>
      </c>
      <c r="J6" s="28" t="s">
        <v>2</v>
      </c>
      <c r="K6" s="28" t="s">
        <v>3</v>
      </c>
      <c r="L6" s="28">
        <v>2004</v>
      </c>
      <c r="M6" s="28" t="s">
        <v>3</v>
      </c>
      <c r="N6" s="28" t="s">
        <v>2</v>
      </c>
      <c r="O6" s="28" t="s">
        <v>3</v>
      </c>
      <c r="P6" s="28">
        <v>2005</v>
      </c>
      <c r="Q6" s="28" t="s">
        <v>3</v>
      </c>
      <c r="R6" s="28" t="s">
        <v>2</v>
      </c>
      <c r="S6" s="28" t="s">
        <v>3</v>
      </c>
      <c r="T6" s="28">
        <v>2006</v>
      </c>
      <c r="U6" s="28" t="s">
        <v>3</v>
      </c>
      <c r="V6" s="28" t="s">
        <v>2</v>
      </c>
      <c r="W6" s="28" t="s">
        <v>3</v>
      </c>
      <c r="X6" s="154">
        <v>2007</v>
      </c>
      <c r="Y6" s="155" t="s">
        <v>3</v>
      </c>
      <c r="Z6" s="155" t="s">
        <v>2</v>
      </c>
      <c r="AA6" s="155" t="s">
        <v>3</v>
      </c>
      <c r="AB6" s="155">
        <v>2008</v>
      </c>
      <c r="AC6" s="155" t="s">
        <v>3</v>
      </c>
      <c r="AD6" s="155" t="s">
        <v>2</v>
      </c>
      <c r="AE6" s="155" t="s">
        <v>3</v>
      </c>
      <c r="AF6" s="155">
        <v>2009</v>
      </c>
      <c r="AG6" s="155" t="s">
        <v>3</v>
      </c>
      <c r="AH6" s="156" t="s">
        <v>2</v>
      </c>
      <c r="AI6" s="156" t="s">
        <v>3</v>
      </c>
      <c r="AJ6" s="155">
        <v>2010</v>
      </c>
      <c r="AK6" s="155" t="s">
        <v>3</v>
      </c>
      <c r="AL6" s="156" t="s">
        <v>2</v>
      </c>
      <c r="AM6" s="156" t="s">
        <v>3</v>
      </c>
      <c r="AN6" s="155">
        <v>2011</v>
      </c>
      <c r="AO6" s="29" t="s">
        <v>3</v>
      </c>
      <c r="AP6" s="30" t="s">
        <v>2</v>
      </c>
      <c r="AQ6" s="30" t="s">
        <v>3</v>
      </c>
      <c r="AR6" s="155">
        <v>2012</v>
      </c>
    </row>
    <row r="7" spans="1:60" ht="18">
      <c r="A7" s="108"/>
      <c r="B7" s="119"/>
      <c r="C7" s="81"/>
      <c r="D7" s="119"/>
      <c r="E7" s="81"/>
      <c r="F7" s="81"/>
      <c r="G7" s="81"/>
      <c r="H7" s="85"/>
      <c r="I7" s="82"/>
      <c r="J7" s="82"/>
      <c r="K7" s="82"/>
      <c r="L7" s="85"/>
      <c r="M7" s="82"/>
      <c r="N7" s="82"/>
      <c r="O7" s="82"/>
      <c r="P7" s="85"/>
      <c r="Q7" s="82"/>
      <c r="R7" s="82"/>
      <c r="S7" s="82"/>
      <c r="T7" s="85"/>
      <c r="U7" s="82"/>
      <c r="V7" s="82"/>
      <c r="W7" s="82"/>
      <c r="X7" s="85"/>
      <c r="Y7" s="82"/>
      <c r="Z7" s="82"/>
      <c r="AA7" s="82"/>
      <c r="AB7" s="85"/>
      <c r="AC7" s="82"/>
      <c r="AD7" s="82"/>
      <c r="AE7" s="82"/>
      <c r="AF7" s="142"/>
      <c r="AG7" s="83"/>
      <c r="AH7" s="82"/>
      <c r="AI7" s="82"/>
      <c r="AJ7" s="85"/>
      <c r="AK7" s="84"/>
      <c r="AL7" s="85"/>
      <c r="AM7" s="85"/>
      <c r="AN7" s="85"/>
      <c r="AO7" s="31"/>
      <c r="AP7" s="32"/>
      <c r="AQ7" s="32"/>
    </row>
    <row r="8" spans="1:60" s="4" customFormat="1" ht="18" hidden="1">
      <c r="A8" s="109" t="s">
        <v>4</v>
      </c>
      <c r="B8" s="120">
        <v>13591017.167495489</v>
      </c>
      <c r="C8" s="33"/>
      <c r="D8" s="120">
        <v>14496652.220257401</v>
      </c>
      <c r="E8" s="33"/>
      <c r="F8" s="33">
        <f>+D8-B8</f>
        <v>905635.05276191235</v>
      </c>
      <c r="G8" s="34">
        <f>+F8/B8</f>
        <v>6.6634825164362588E-2</v>
      </c>
      <c r="H8" s="88">
        <f>16827171-62980.475</f>
        <v>16764190.525</v>
      </c>
      <c r="I8" s="33"/>
      <c r="J8" s="33">
        <f>+H8-D8</f>
        <v>2267538.3047425989</v>
      </c>
      <c r="K8" s="34">
        <f>+J8/D8</f>
        <v>0.15641806606727968</v>
      </c>
      <c r="L8" s="88">
        <v>19298446.618000001</v>
      </c>
      <c r="M8" s="33"/>
      <c r="N8" s="33">
        <f>+L8-H8</f>
        <v>2534256.0930000003</v>
      </c>
      <c r="O8" s="34">
        <f>+N8/H8</f>
        <v>0.15117079999900562</v>
      </c>
      <c r="P8" s="88">
        <v>20764119.385000002</v>
      </c>
      <c r="Q8" s="33"/>
      <c r="R8" s="33">
        <f>+P8-L8</f>
        <v>1465672.7670000009</v>
      </c>
      <c r="S8" s="34">
        <f>+R8/L8</f>
        <v>7.5947706880871033E-2</v>
      </c>
      <c r="T8" s="141">
        <v>23322359.783</v>
      </c>
      <c r="U8" s="35"/>
      <c r="V8" s="35">
        <f>+T8-P8</f>
        <v>2558240.3979999982</v>
      </c>
      <c r="W8" s="34">
        <f>+V8/P8</f>
        <v>0.12320485885127741</v>
      </c>
      <c r="X8" s="141">
        <v>24804389.359999999</v>
      </c>
      <c r="Y8" s="35"/>
      <c r="Z8" s="35">
        <f>+X8-T8</f>
        <v>1482029.5769999996</v>
      </c>
      <c r="AA8" s="36">
        <f>+Z8/T8</f>
        <v>6.3545438402861448E-2</v>
      </c>
      <c r="AB8" s="141">
        <v>27159226.589000002</v>
      </c>
      <c r="AC8" s="35"/>
      <c r="AD8" s="33">
        <f>+AB8-X8</f>
        <v>2354837.2290000021</v>
      </c>
      <c r="AE8" s="37">
        <f>+AD8/X8</f>
        <v>9.4936311264225456E-2</v>
      </c>
      <c r="AF8" s="86">
        <v>28407545.449999999</v>
      </c>
      <c r="AG8" s="38"/>
      <c r="AH8" s="39">
        <f>+AF8-AB8</f>
        <v>1248318.8609999977</v>
      </c>
      <c r="AI8" s="37">
        <f>+AH8/AB8</f>
        <v>4.5962975304517338E-2</v>
      </c>
      <c r="AJ8" s="88">
        <v>30821675.749000002</v>
      </c>
      <c r="AK8" s="40"/>
      <c r="AL8" s="143">
        <f>+AJ8-AF8</f>
        <v>2414130.2990000024</v>
      </c>
      <c r="AM8" s="147">
        <f t="shared" ref="AM8:AM60" si="0">+AL8/AF8</f>
        <v>8.4982009559717256E-2</v>
      </c>
      <c r="AN8" s="86">
        <v>33789101.181999996</v>
      </c>
      <c r="AO8" s="41"/>
      <c r="AP8" s="42">
        <f>+AN8-AJ8</f>
        <v>2967425.4329999946</v>
      </c>
      <c r="AQ8" s="43">
        <f>+AP8/AJ8</f>
        <v>9.6277225714966899E-2</v>
      </c>
      <c r="BE8" s="6"/>
      <c r="BF8" s="6"/>
      <c r="BG8" s="6"/>
      <c r="BH8" s="6"/>
    </row>
    <row r="9" spans="1:60" ht="18" hidden="1">
      <c r="A9" s="105"/>
      <c r="B9" s="121"/>
      <c r="C9" s="45"/>
      <c r="D9" s="121"/>
      <c r="E9" s="45"/>
      <c r="F9" s="45"/>
      <c r="G9" s="45"/>
      <c r="H9" s="93"/>
      <c r="I9" s="44"/>
      <c r="J9" s="33"/>
      <c r="K9" s="34"/>
      <c r="L9" s="87"/>
      <c r="M9" s="44"/>
      <c r="N9" s="33"/>
      <c r="O9" s="34"/>
      <c r="P9" s="87"/>
      <c r="Q9" s="44"/>
      <c r="R9" s="33"/>
      <c r="S9" s="34"/>
      <c r="T9" s="87"/>
      <c r="U9" s="44"/>
      <c r="V9" s="35"/>
      <c r="W9" s="34"/>
      <c r="X9" s="87"/>
      <c r="Y9" s="44"/>
      <c r="Z9" s="35"/>
      <c r="AA9" s="36"/>
      <c r="AB9" s="87"/>
      <c r="AC9" s="44"/>
      <c r="AD9" s="33"/>
      <c r="AE9" s="37"/>
      <c r="AF9" s="87"/>
      <c r="AG9" s="44"/>
      <c r="AH9" s="46"/>
      <c r="AI9" s="37"/>
      <c r="AJ9" s="92"/>
      <c r="AK9" s="48"/>
      <c r="AL9" s="144"/>
      <c r="AM9" s="148"/>
      <c r="AN9" s="87"/>
      <c r="AO9" s="50"/>
      <c r="AP9" s="51"/>
      <c r="AQ9" s="52"/>
    </row>
    <row r="10" spans="1:60" s="4" customFormat="1" ht="18">
      <c r="A10" s="106" t="s">
        <v>5</v>
      </c>
      <c r="B10" s="120">
        <v>13995725.722000001</v>
      </c>
      <c r="C10" s="49">
        <v>1</v>
      </c>
      <c r="D10" s="120">
        <v>14975286.389</v>
      </c>
      <c r="E10" s="49">
        <v>1</v>
      </c>
      <c r="F10" s="33">
        <f>+D10-B10</f>
        <v>979560.66699999943</v>
      </c>
      <c r="G10" s="34">
        <f>+F10/B10</f>
        <v>6.9989987404527346E-2</v>
      </c>
      <c r="H10" s="88">
        <f>H12+H46</f>
        <v>16714636.336999999</v>
      </c>
      <c r="I10" s="34">
        <v>1</v>
      </c>
      <c r="J10" s="33">
        <f>+H10-D10</f>
        <v>1739349.9479999989</v>
      </c>
      <c r="K10" s="34">
        <f>+J10/D10</f>
        <v>0.11614802567499659</v>
      </c>
      <c r="L10" s="88">
        <f>L12+L46</f>
        <v>19223152.989330001</v>
      </c>
      <c r="M10" s="34">
        <v>1</v>
      </c>
      <c r="N10" s="33">
        <f>+L10-H10</f>
        <v>2508516.6523300018</v>
      </c>
      <c r="O10" s="34">
        <f>+N10/H10</f>
        <v>0.1500790446021896</v>
      </c>
      <c r="P10" s="88">
        <f>P12+P46</f>
        <v>20581675.900000002</v>
      </c>
      <c r="Q10" s="34">
        <v>1</v>
      </c>
      <c r="R10" s="33">
        <f>+P10-L10</f>
        <v>1358522.9106700011</v>
      </c>
      <c r="S10" s="34">
        <f>+R10/L10</f>
        <v>7.0671180290978408E-2</v>
      </c>
      <c r="T10" s="88">
        <f>T12+T46</f>
        <v>23272974.998999998</v>
      </c>
      <c r="U10" s="34">
        <v>1</v>
      </c>
      <c r="V10" s="35">
        <f>+T10-P10</f>
        <v>2691299.0989999957</v>
      </c>
      <c r="W10" s="34">
        <f>+V10/P10</f>
        <v>0.13076190258150919</v>
      </c>
      <c r="X10" s="88">
        <f>X12+X46</f>
        <v>24738793.189300001</v>
      </c>
      <c r="Y10" s="34">
        <v>1</v>
      </c>
      <c r="Z10" s="35">
        <f>+X10-T10</f>
        <v>1465818.1903000027</v>
      </c>
      <c r="AA10" s="36">
        <f>+Z10/T10</f>
        <v>6.2983704935144158E-2</v>
      </c>
      <c r="AB10" s="88">
        <f>AB12+AB46</f>
        <v>27002095.800000001</v>
      </c>
      <c r="AC10" s="34">
        <v>1</v>
      </c>
      <c r="AD10" s="33">
        <f>+AB10-X10</f>
        <v>2263302.6107000001</v>
      </c>
      <c r="AE10" s="37">
        <f>+AD10/X10</f>
        <v>9.1487995933403968E-2</v>
      </c>
      <c r="AF10" s="88">
        <f>AF12+AF46</f>
        <v>28515510.288219996</v>
      </c>
      <c r="AG10" s="34">
        <v>1</v>
      </c>
      <c r="AH10" s="39">
        <f>+AF10-AB10</f>
        <v>1513414.4882199951</v>
      </c>
      <c r="AI10" s="37">
        <f>+AH10/AB10</f>
        <v>5.6048037879341019E-2</v>
      </c>
      <c r="AJ10" s="88">
        <f>AJ12+AJ46</f>
        <v>31857992.165129997</v>
      </c>
      <c r="AK10" s="34">
        <v>1</v>
      </c>
      <c r="AL10" s="143">
        <f>+AJ10-AF10</f>
        <v>3342481.876910001</v>
      </c>
      <c r="AM10" s="147">
        <f t="shared" si="0"/>
        <v>0.11721627434073341</v>
      </c>
      <c r="AN10" s="88">
        <f>AN12+AN46</f>
        <v>33746515.243550003</v>
      </c>
      <c r="AO10" s="53">
        <v>1</v>
      </c>
      <c r="AP10" s="42">
        <f>+AN10-AJ10</f>
        <v>1888523.0784200057</v>
      </c>
      <c r="AQ10" s="43">
        <f>+AP10/AJ10</f>
        <v>5.9279413110254919E-2</v>
      </c>
      <c r="AR10" s="88">
        <f>AR12+AR46</f>
        <v>36461453.310170002</v>
      </c>
      <c r="BE10" s="6"/>
      <c r="BF10" s="6"/>
      <c r="BG10" s="6"/>
      <c r="BH10" s="6"/>
    </row>
    <row r="11" spans="1:60" ht="18">
      <c r="A11" s="105"/>
      <c r="B11" s="122"/>
      <c r="C11" s="47"/>
      <c r="D11" s="122"/>
      <c r="E11" s="47"/>
      <c r="F11" s="33"/>
      <c r="G11" s="34"/>
      <c r="H11" s="94"/>
      <c r="I11" s="54"/>
      <c r="J11" s="33"/>
      <c r="K11" s="34"/>
      <c r="L11" s="87"/>
      <c r="M11" s="44"/>
      <c r="N11" s="33"/>
      <c r="O11" s="34"/>
      <c r="P11" s="87"/>
      <c r="Q11" s="44"/>
      <c r="R11" s="33"/>
      <c r="S11" s="34"/>
      <c r="T11" s="87"/>
      <c r="U11" s="44"/>
      <c r="V11" s="35"/>
      <c r="W11" s="34"/>
      <c r="X11" s="87"/>
      <c r="Y11" s="44"/>
      <c r="Z11" s="35"/>
      <c r="AA11" s="36"/>
      <c r="AB11" s="87"/>
      <c r="AC11" s="44"/>
      <c r="AD11" s="33"/>
      <c r="AE11" s="37"/>
      <c r="AF11" s="92"/>
      <c r="AG11" s="45"/>
      <c r="AH11" s="46"/>
      <c r="AI11" s="37"/>
      <c r="AJ11" s="92"/>
      <c r="AK11" s="45"/>
      <c r="AL11" s="144"/>
      <c r="AM11" s="148"/>
      <c r="AN11" s="89"/>
      <c r="AO11" s="55"/>
      <c r="AP11" s="51"/>
      <c r="AQ11" s="52"/>
      <c r="AR11" s="89"/>
    </row>
    <row r="12" spans="1:60" s="4" customFormat="1" ht="18">
      <c r="A12" s="107" t="s">
        <v>6</v>
      </c>
      <c r="B12" s="120">
        <v>13451455.048</v>
      </c>
      <c r="C12" s="56">
        <f>+B12/B$10</f>
        <v>0.96111165045593483</v>
      </c>
      <c r="D12" s="120">
        <v>14383248.467</v>
      </c>
      <c r="E12" s="56">
        <f>+D12/D$10</f>
        <v>0.96046566946226297</v>
      </c>
      <c r="F12" s="33">
        <f>+D12-B12</f>
        <v>931793.41899999976</v>
      </c>
      <c r="G12" s="34">
        <f>+F12/B12</f>
        <v>6.9270827258092152E-2</v>
      </c>
      <c r="H12" s="90">
        <f>SUM(H14,H23,H25,H29,H35,H44)</f>
        <v>15937349.85</v>
      </c>
      <c r="I12" s="34">
        <f>+H12/$H$10</f>
        <v>0.95349665578548204</v>
      </c>
      <c r="J12" s="33">
        <f>+H12-D12</f>
        <v>1554101.3829999994</v>
      </c>
      <c r="K12" s="34">
        <f>+J12/D12</f>
        <v>0.10804940111864365</v>
      </c>
      <c r="L12" s="90">
        <f>SUM(L14,L23,L25,L29,L35,L44)</f>
        <v>18293479.099300001</v>
      </c>
      <c r="M12" s="34">
        <f>+L12/$L$10</f>
        <v>0.95163780413410715</v>
      </c>
      <c r="N12" s="33">
        <f>+L12-H12</f>
        <v>2356129.2493000012</v>
      </c>
      <c r="O12" s="34">
        <f>+N12/H12</f>
        <v>0.14783695353842038</v>
      </c>
      <c r="P12" s="90">
        <f>SUM(P14,P23,P25,P29,P35,P44)</f>
        <v>19600340.528000001</v>
      </c>
      <c r="Q12" s="34">
        <f>+P12/$P$10</f>
        <v>0.9523199482506669</v>
      </c>
      <c r="R12" s="33">
        <f>+P12-L12</f>
        <v>1306861.4287</v>
      </c>
      <c r="S12" s="34">
        <f>+R12/L12</f>
        <v>7.1438648799724877E-2</v>
      </c>
      <c r="T12" s="90">
        <f>SUM(T14,T23,T25,T29,T35,T44)</f>
        <v>22196679.288999997</v>
      </c>
      <c r="U12" s="34">
        <f>+T12/$T$10</f>
        <v>0.95375341098221234</v>
      </c>
      <c r="V12" s="35">
        <f>+T12-P12</f>
        <v>2596338.7609999962</v>
      </c>
      <c r="W12" s="34">
        <f>+V12/P12</f>
        <v>0.13246396190367229</v>
      </c>
      <c r="X12" s="90">
        <f>SUM(X14,X23,X25,X29,X35,X44)</f>
        <v>23730822.264589999</v>
      </c>
      <c r="Y12" s="57">
        <f>+X12/$X$10</f>
        <v>0.95925545288336989</v>
      </c>
      <c r="Z12" s="35">
        <f>+X12-T12</f>
        <v>1534142.9755900018</v>
      </c>
      <c r="AA12" s="36">
        <f>+Z12/T12</f>
        <v>6.9115877902974285E-2</v>
      </c>
      <c r="AB12" s="88">
        <f>SUM(AB14,AB23,AB25,AB29,AB35,AB44)</f>
        <v>26017327.800000001</v>
      </c>
      <c r="AC12" s="37">
        <f>+AB12/$AB$10</f>
        <v>0.96352994199805775</v>
      </c>
      <c r="AD12" s="33">
        <f>+AB12-X12</f>
        <v>2286505.5354100019</v>
      </c>
      <c r="AE12" s="37">
        <f>+AD12/X12</f>
        <v>9.6351719713556508E-2</v>
      </c>
      <c r="AF12" s="88">
        <f>SUM(AF14,AF23,AF25,AF29,AF35,AF44)</f>
        <v>27327043.013519995</v>
      </c>
      <c r="AG12" s="37">
        <f>+AF12/$AF$10</f>
        <v>0.95832207585669726</v>
      </c>
      <c r="AH12" s="39">
        <f>+AF12-AB12</f>
        <v>1309715.2135199942</v>
      </c>
      <c r="AI12" s="37">
        <f>+AH12/AB12</f>
        <v>5.0340112696738756E-2</v>
      </c>
      <c r="AJ12" s="90">
        <f>SUM(AJ14,AJ23,AJ25,AJ29,AJ35,AJ44)</f>
        <v>30589770.953699999</v>
      </c>
      <c r="AK12" s="34">
        <f>+AJ12/$AJ$10</f>
        <v>0.96019142685275305</v>
      </c>
      <c r="AL12" s="143">
        <f>+AJ12-AF12</f>
        <v>3262727.9401800036</v>
      </c>
      <c r="AM12" s="147">
        <f t="shared" si="0"/>
        <v>0.11939557231149291</v>
      </c>
      <c r="AN12" s="90">
        <f>SUM(AN14,AN23,AN25,AN29,AN35,AN44)</f>
        <v>32515328.167920001</v>
      </c>
      <c r="AO12" s="58">
        <f>+AN12/$AN$10</f>
        <v>0.96351661596035998</v>
      </c>
      <c r="AP12" s="42">
        <f>+AN12-AJ12</f>
        <v>1925557.2142200023</v>
      </c>
      <c r="AQ12" s="43">
        <f>+AP12/AJ12</f>
        <v>6.2947748681560348E-2</v>
      </c>
      <c r="AR12" s="90">
        <f>SUM(AR14,AR23,AR25,AR29,AR35,AR44)</f>
        <v>35234474.210090004</v>
      </c>
      <c r="BE12" s="6"/>
      <c r="BF12" s="6"/>
      <c r="BG12" s="6"/>
      <c r="BH12" s="6"/>
    </row>
    <row r="13" spans="1:60" ht="18">
      <c r="A13" s="105"/>
      <c r="B13" s="123"/>
      <c r="C13" s="56"/>
      <c r="D13" s="122"/>
      <c r="E13" s="56"/>
      <c r="F13" s="33"/>
      <c r="G13" s="34"/>
      <c r="H13" s="94"/>
      <c r="I13" s="34"/>
      <c r="J13" s="33"/>
      <c r="K13" s="34"/>
      <c r="L13" s="94"/>
      <c r="M13" s="34"/>
      <c r="N13" s="33"/>
      <c r="O13" s="34"/>
      <c r="P13" s="94"/>
      <c r="Q13" s="34"/>
      <c r="R13" s="33"/>
      <c r="S13" s="34"/>
      <c r="T13" s="94"/>
      <c r="U13" s="34"/>
      <c r="V13" s="35"/>
      <c r="W13" s="34"/>
      <c r="X13" s="94"/>
      <c r="Y13" s="57"/>
      <c r="Z13" s="35"/>
      <c r="AA13" s="36"/>
      <c r="AB13" s="94"/>
      <c r="AC13" s="59"/>
      <c r="AD13" s="33"/>
      <c r="AE13" s="37"/>
      <c r="AF13" s="93"/>
      <c r="AG13" s="59"/>
      <c r="AH13" s="46"/>
      <c r="AI13" s="37"/>
      <c r="AJ13" s="93"/>
      <c r="AK13" s="34"/>
      <c r="AL13" s="87"/>
      <c r="AM13" s="149"/>
      <c r="AN13" s="87"/>
      <c r="AO13" s="58"/>
      <c r="AP13" s="60"/>
      <c r="AQ13" s="61"/>
      <c r="AR13" s="87"/>
    </row>
    <row r="14" spans="1:60" s="4" customFormat="1" ht="54">
      <c r="A14" s="110" t="s">
        <v>7</v>
      </c>
      <c r="B14" s="120">
        <v>566083.26800000004</v>
      </c>
      <c r="C14" s="56">
        <f t="shared" ref="C14:C21" si="1">+B14/B$10</f>
        <v>4.0446867796942385E-2</v>
      </c>
      <c r="D14" s="120">
        <v>503205.87400000001</v>
      </c>
      <c r="E14" s="56">
        <f t="shared" ref="E14:E21" si="2">+D14/D$10</f>
        <v>3.3602420743661147E-2</v>
      </c>
      <c r="F14" s="33">
        <f t="shared" ref="F14:F21" si="3">+D14-B14</f>
        <v>-62877.394000000029</v>
      </c>
      <c r="G14" s="62">
        <f t="shared" ref="G14:G21" si="4">+F14/B14</f>
        <v>-0.11107446122219607</v>
      </c>
      <c r="H14" s="90">
        <f>SUM(H15:H17)</f>
        <v>593348.745</v>
      </c>
      <c r="I14" s="63">
        <f t="shared" ref="I14:I21" si="5">+H14/$H$10</f>
        <v>3.5498752891592752E-2</v>
      </c>
      <c r="J14" s="33">
        <f t="shared" ref="J14:J21" si="6">+H14-D14</f>
        <v>90142.870999999985</v>
      </c>
      <c r="K14" s="36">
        <f t="shared" ref="K14:K21" si="7">+J14/D14</f>
        <v>0.17913715967472985</v>
      </c>
      <c r="L14" s="90">
        <f>SUM(L15:L17)</f>
        <v>773527.11962000001</v>
      </c>
      <c r="M14" s="36">
        <f t="shared" ref="M14:M21" si="8">+L14/$L$10</f>
        <v>4.0239346794428248E-2</v>
      </c>
      <c r="N14" s="33">
        <f t="shared" ref="N14:N21" si="9">+L14-H14</f>
        <v>180178.37462000002</v>
      </c>
      <c r="O14" s="36">
        <f t="shared" ref="O14:O21" si="10">+N14/H14</f>
        <v>0.30366353032397503</v>
      </c>
      <c r="P14" s="90">
        <f>SUM(P15:P17)</f>
        <v>723162.50699999998</v>
      </c>
      <c r="Q14" s="36">
        <f t="shared" ref="Q14:Q21" si="11">+P14/$P$10</f>
        <v>3.5136230427183043E-2</v>
      </c>
      <c r="R14" s="33">
        <f t="shared" ref="R14:R21" si="12">+P14-L14</f>
        <v>-50364.612620000029</v>
      </c>
      <c r="S14" s="36">
        <f t="shared" ref="S14:S21" si="13">+R14/L14</f>
        <v>-6.511033852923212E-2</v>
      </c>
      <c r="T14" s="88">
        <f>SUM(T15:T17)</f>
        <v>775475.61499999999</v>
      </c>
      <c r="U14" s="36">
        <f t="shared" ref="U14:U21" si="14">+T14/$T$10</f>
        <v>3.3320863148493945E-2</v>
      </c>
      <c r="V14" s="35">
        <f t="shared" ref="V14:V21" si="15">+T14-P14</f>
        <v>52313.108000000007</v>
      </c>
      <c r="W14" s="36">
        <f t="shared" ref="W14:W21" si="16">+V14/P14</f>
        <v>7.2339353179436905E-2</v>
      </c>
      <c r="X14" s="88">
        <f>SUM(X15:X17)</f>
        <v>1012093.98155</v>
      </c>
      <c r="Y14" s="57">
        <f t="shared" ref="Y14:Y21" si="17">+X14/$X$10</f>
        <v>4.091121073714097E-2</v>
      </c>
      <c r="Z14" s="35">
        <f t="shared" ref="Z14:Z21" si="18">+X14-T14</f>
        <v>236618.36655000004</v>
      </c>
      <c r="AA14" s="36">
        <f t="shared" ref="AA14:AA21" si="19">+Z14/T14</f>
        <v>0.3051267660427982</v>
      </c>
      <c r="AB14" s="88">
        <f>SUM(AB15:AB17)</f>
        <v>997020</v>
      </c>
      <c r="AC14" s="59">
        <f t="shared" ref="AC14:AC21" si="20">+AB14/$AB$10</f>
        <v>3.6923800559214369E-2</v>
      </c>
      <c r="AD14" s="33">
        <f t="shared" ref="AD14:AD21" si="21">+AB14-X14</f>
        <v>-15073.981550000026</v>
      </c>
      <c r="AE14" s="37">
        <f t="shared" ref="AE14:AE21" si="22">+AD14/X14</f>
        <v>-1.4893855535940002E-2</v>
      </c>
      <c r="AF14" s="88">
        <f>SUM(AF15:AF17)</f>
        <v>1139965.1555899999</v>
      </c>
      <c r="AG14" s="59">
        <f t="shared" ref="AG14:AG62" si="23">+AF14/$AF$10</f>
        <v>3.9977021069159312E-2</v>
      </c>
      <c r="AH14" s="39">
        <f t="shared" ref="AH14:AH21" si="24">+AF14-AB14</f>
        <v>142945.15558999986</v>
      </c>
      <c r="AI14" s="37">
        <f t="shared" ref="AI14:AI21" si="25">+AH14/AB14</f>
        <v>0.14337240535796661</v>
      </c>
      <c r="AJ14" s="88">
        <f>SUM(AJ15:AJ17)</f>
        <v>1375212.21524</v>
      </c>
      <c r="AK14" s="63">
        <f t="shared" ref="AK14:AK21" si="26">+AJ14/$AJ$10</f>
        <v>4.3166945616404273E-2</v>
      </c>
      <c r="AL14" s="143">
        <f t="shared" ref="AL14:AL21" si="27">+AJ14-AF14</f>
        <v>235247.05965000018</v>
      </c>
      <c r="AM14" s="147">
        <f t="shared" si="0"/>
        <v>0.20636337742116848</v>
      </c>
      <c r="AN14" s="88">
        <f>SUM(AN15:AN17)</f>
        <v>1469732.6569999999</v>
      </c>
      <c r="AO14" s="58">
        <f t="shared" ref="AO14:AO21" si="28">+AN14/$AN$10</f>
        <v>4.355213112799583E-2</v>
      </c>
      <c r="AP14" s="64">
        <f t="shared" ref="AP14:AP21" si="29">+AN14-AJ14</f>
        <v>94520.441759999841</v>
      </c>
      <c r="AQ14" s="43">
        <f t="shared" ref="AQ14:AQ21" si="30">+AP14/AJ14</f>
        <v>6.8731531550208252E-2</v>
      </c>
      <c r="AR14" s="88">
        <f>SUM(AR15:AR17)</f>
        <v>1705670.9443600001</v>
      </c>
      <c r="BE14" s="6"/>
      <c r="BF14" s="6"/>
      <c r="BG14" s="6"/>
      <c r="BH14" s="6"/>
    </row>
    <row r="15" spans="1:60" s="5" customFormat="1" ht="18">
      <c r="A15" s="111" t="s">
        <v>8</v>
      </c>
      <c r="B15" s="124">
        <v>131022.993</v>
      </c>
      <c r="C15" s="66">
        <f t="shared" si="1"/>
        <v>9.3616433761661844E-3</v>
      </c>
      <c r="D15" s="124">
        <v>155088.989</v>
      </c>
      <c r="E15" s="66">
        <f t="shared" si="2"/>
        <v>1.0356328752011021E-2</v>
      </c>
      <c r="F15" s="65">
        <f t="shared" si="3"/>
        <v>24065.995999999999</v>
      </c>
      <c r="G15" s="67">
        <f t="shared" si="4"/>
        <v>0.18367765419616081</v>
      </c>
      <c r="H15" s="130">
        <v>180343</v>
      </c>
      <c r="I15" s="67">
        <f t="shared" si="5"/>
        <v>1.0789525800258517E-2</v>
      </c>
      <c r="J15" s="65">
        <f t="shared" si="6"/>
        <v>25254.010999999999</v>
      </c>
      <c r="K15" s="68">
        <f t="shared" si="7"/>
        <v>0.16283561562194462</v>
      </c>
      <c r="L15" s="135">
        <v>207501.10594000001</v>
      </c>
      <c r="M15" s="68">
        <f t="shared" si="8"/>
        <v>1.079433254550778E-2</v>
      </c>
      <c r="N15" s="65">
        <f t="shared" si="9"/>
        <v>27158.105940000009</v>
      </c>
      <c r="O15" s="68">
        <f t="shared" si="10"/>
        <v>0.15059140604292937</v>
      </c>
      <c r="P15" s="135">
        <v>210436.55600000001</v>
      </c>
      <c r="Q15" s="68">
        <f t="shared" si="11"/>
        <v>1.0224461653290343E-2</v>
      </c>
      <c r="R15" s="65">
        <f t="shared" si="12"/>
        <v>2935.4500600000028</v>
      </c>
      <c r="S15" s="68">
        <f t="shared" si="13"/>
        <v>1.4146671877733524E-2</v>
      </c>
      <c r="T15" s="140">
        <v>257723.22</v>
      </c>
      <c r="U15" s="68">
        <f t="shared" si="14"/>
        <v>1.1073926733091663E-2</v>
      </c>
      <c r="V15" s="69">
        <f t="shared" si="15"/>
        <v>47286.66399999999</v>
      </c>
      <c r="W15" s="68">
        <f t="shared" si="16"/>
        <v>0.22470746004795852</v>
      </c>
      <c r="X15" s="140">
        <v>257503.75287</v>
      </c>
      <c r="Y15" s="70">
        <f t="shared" si="17"/>
        <v>1.0408905191922429E-2</v>
      </c>
      <c r="Z15" s="69">
        <f t="shared" si="18"/>
        <v>-219.46713000000454</v>
      </c>
      <c r="AA15" s="68">
        <f t="shared" si="19"/>
        <v>-8.5156133777936093E-4</v>
      </c>
      <c r="AB15" s="140">
        <v>301193</v>
      </c>
      <c r="AC15" s="71">
        <f t="shared" si="20"/>
        <v>1.1154430464616009E-2</v>
      </c>
      <c r="AD15" s="65">
        <f t="shared" si="21"/>
        <v>43689.247130000003</v>
      </c>
      <c r="AE15" s="72">
        <f t="shared" si="22"/>
        <v>0.1696645064122867</v>
      </c>
      <c r="AF15" s="91">
        <v>349351.31530999998</v>
      </c>
      <c r="AG15" s="71">
        <f t="shared" si="23"/>
        <v>1.2251273492178045E-2</v>
      </c>
      <c r="AH15" s="46">
        <f t="shared" si="24"/>
        <v>48158.315309999976</v>
      </c>
      <c r="AI15" s="72">
        <f t="shared" si="25"/>
        <v>0.15989188098660984</v>
      </c>
      <c r="AJ15" s="91">
        <v>378244.61917000002</v>
      </c>
      <c r="AK15" s="67">
        <f t="shared" si="26"/>
        <v>1.1872832952228726E-2</v>
      </c>
      <c r="AL15" s="89">
        <f t="shared" si="27"/>
        <v>28893.303860000044</v>
      </c>
      <c r="AM15" s="150">
        <f t="shared" si="0"/>
        <v>8.2705582013799822E-2</v>
      </c>
      <c r="AN15" s="91">
        <v>581017.04191000003</v>
      </c>
      <c r="AO15" s="73">
        <f t="shared" si="28"/>
        <v>1.7217097460783013E-2</v>
      </c>
      <c r="AP15" s="74">
        <f t="shared" si="29"/>
        <v>202772.42274000001</v>
      </c>
      <c r="AQ15" s="75">
        <f t="shared" si="30"/>
        <v>0.53608805641426727</v>
      </c>
      <c r="AR15" s="91">
        <v>772025.66099999996</v>
      </c>
      <c r="BE15" s="7"/>
      <c r="BF15" s="7"/>
      <c r="BG15" s="7"/>
      <c r="BH15" s="7"/>
    </row>
    <row r="16" spans="1:60" s="5" customFormat="1" ht="18">
      <c r="A16" s="111" t="s">
        <v>9</v>
      </c>
      <c r="B16" s="124">
        <v>243411.83500000002</v>
      </c>
      <c r="C16" s="66">
        <f t="shared" si="1"/>
        <v>1.7391869477506185E-2</v>
      </c>
      <c r="D16" s="124">
        <v>263859.47500000003</v>
      </c>
      <c r="E16" s="66">
        <f t="shared" si="2"/>
        <v>1.7619661363793102E-2</v>
      </c>
      <c r="F16" s="65">
        <f t="shared" si="3"/>
        <v>20447.640000000014</v>
      </c>
      <c r="G16" s="67">
        <f t="shared" si="4"/>
        <v>8.400429666864806E-2</v>
      </c>
      <c r="H16" s="130">
        <v>331656.745</v>
      </c>
      <c r="I16" s="67">
        <f t="shared" si="5"/>
        <v>1.9842294999014434E-2</v>
      </c>
      <c r="J16" s="65">
        <f t="shared" si="6"/>
        <v>67797.26999999996</v>
      </c>
      <c r="K16" s="68">
        <f t="shared" si="7"/>
        <v>0.25694461038399302</v>
      </c>
      <c r="L16" s="135">
        <v>369865.46370000002</v>
      </c>
      <c r="M16" s="68">
        <f t="shared" si="8"/>
        <v>1.9240624256868656E-2</v>
      </c>
      <c r="N16" s="65">
        <f t="shared" si="9"/>
        <v>38208.718700000027</v>
      </c>
      <c r="O16" s="68">
        <f t="shared" si="10"/>
        <v>0.11520561326138573</v>
      </c>
      <c r="P16" s="135">
        <v>428104.57799999998</v>
      </c>
      <c r="Q16" s="68">
        <f t="shared" si="11"/>
        <v>2.0800277882133004E-2</v>
      </c>
      <c r="R16" s="65">
        <f t="shared" si="12"/>
        <v>58239.114299999957</v>
      </c>
      <c r="S16" s="68">
        <f t="shared" si="13"/>
        <v>0.15746026600428428</v>
      </c>
      <c r="T16" s="140">
        <v>415885.54300000001</v>
      </c>
      <c r="U16" s="68">
        <f t="shared" si="14"/>
        <v>1.7869891709928358E-2</v>
      </c>
      <c r="V16" s="69">
        <f t="shared" si="15"/>
        <v>-12219.034999999974</v>
      </c>
      <c r="W16" s="68">
        <f t="shared" si="16"/>
        <v>-2.8542173169659436E-2</v>
      </c>
      <c r="X16" s="140">
        <v>517519.23895000003</v>
      </c>
      <c r="Y16" s="70">
        <f t="shared" si="17"/>
        <v>2.0919340526838512E-2</v>
      </c>
      <c r="Z16" s="69">
        <f t="shared" si="18"/>
        <v>101633.69595000002</v>
      </c>
      <c r="AA16" s="68">
        <f t="shared" si="19"/>
        <v>0.24437900682207658</v>
      </c>
      <c r="AB16" s="140">
        <v>601528</v>
      </c>
      <c r="AC16" s="71">
        <f t="shared" si="20"/>
        <v>2.2277085617924516E-2</v>
      </c>
      <c r="AD16" s="65">
        <f t="shared" si="21"/>
        <v>84008.761049999972</v>
      </c>
      <c r="AE16" s="72">
        <f t="shared" si="22"/>
        <v>0.16232973525862765</v>
      </c>
      <c r="AF16" s="91">
        <v>682553.55033</v>
      </c>
      <c r="AG16" s="71">
        <f t="shared" si="23"/>
        <v>2.3936220794616773E-2</v>
      </c>
      <c r="AH16" s="46">
        <f t="shared" si="24"/>
        <v>81025.550329999998</v>
      </c>
      <c r="AI16" s="72">
        <f t="shared" si="25"/>
        <v>0.13469954903179901</v>
      </c>
      <c r="AJ16" s="91">
        <v>704479.03015000001</v>
      </c>
      <c r="AK16" s="67">
        <f t="shared" si="26"/>
        <v>2.2113101996461784E-2</v>
      </c>
      <c r="AL16" s="89">
        <f t="shared" si="27"/>
        <v>21925.479820000008</v>
      </c>
      <c r="AM16" s="150">
        <f t="shared" si="0"/>
        <v>3.2122724743574346E-2</v>
      </c>
      <c r="AN16" s="91">
        <v>758564.34109</v>
      </c>
      <c r="AO16" s="73">
        <f t="shared" si="28"/>
        <v>2.247830140728338E-2</v>
      </c>
      <c r="AP16" s="74">
        <f t="shared" si="29"/>
        <v>54085.310939999996</v>
      </c>
      <c r="AQ16" s="75">
        <f t="shared" si="30"/>
        <v>7.6773485973718719E-2</v>
      </c>
      <c r="AR16" s="91">
        <v>777556.76184000005</v>
      </c>
      <c r="BE16" s="7"/>
      <c r="BF16" s="7"/>
      <c r="BG16" s="7"/>
      <c r="BH16" s="7"/>
    </row>
    <row r="17" spans="1:60" s="5" customFormat="1" ht="18">
      <c r="A17" s="111" t="s">
        <v>10</v>
      </c>
      <c r="B17" s="124">
        <v>191648.44</v>
      </c>
      <c r="C17" s="66">
        <f t="shared" si="1"/>
        <v>1.3693354943270014E-2</v>
      </c>
      <c r="D17" s="124">
        <v>84257.41</v>
      </c>
      <c r="E17" s="66">
        <f t="shared" si="2"/>
        <v>5.6264306278570233E-3</v>
      </c>
      <c r="F17" s="65">
        <f t="shared" si="3"/>
        <v>-107391.03</v>
      </c>
      <c r="G17" s="68">
        <f t="shared" si="4"/>
        <v>-0.56035431334583263</v>
      </c>
      <c r="H17" s="131">
        <f>SUM(H18:H21)</f>
        <v>81349</v>
      </c>
      <c r="I17" s="67">
        <f t="shared" si="5"/>
        <v>4.866932092319802E-3</v>
      </c>
      <c r="J17" s="65">
        <f t="shared" si="6"/>
        <v>-2908.4100000000035</v>
      </c>
      <c r="K17" s="68">
        <f t="shared" si="7"/>
        <v>-3.4518150985177486E-2</v>
      </c>
      <c r="L17" s="131">
        <f>SUM(L18:L21)</f>
        <v>196160.54997999998</v>
      </c>
      <c r="M17" s="68">
        <f t="shared" si="8"/>
        <v>1.0204389992051815E-2</v>
      </c>
      <c r="N17" s="65">
        <f t="shared" si="9"/>
        <v>114811.54997999998</v>
      </c>
      <c r="O17" s="68">
        <f t="shared" si="10"/>
        <v>1.4113455602404452</v>
      </c>
      <c r="P17" s="131">
        <f>SUM(P18:P21)</f>
        <v>84621.373000000007</v>
      </c>
      <c r="Q17" s="68">
        <f t="shared" si="11"/>
        <v>4.1114908917596936E-3</v>
      </c>
      <c r="R17" s="65">
        <f t="shared" si="12"/>
        <v>-111539.17697999997</v>
      </c>
      <c r="S17" s="68">
        <f t="shared" si="13"/>
        <v>-0.56861166524753437</v>
      </c>
      <c r="T17" s="135">
        <f>SUM(T18:T21)</f>
        <v>101866.852</v>
      </c>
      <c r="U17" s="68">
        <f t="shared" si="14"/>
        <v>4.3770447054739267E-3</v>
      </c>
      <c r="V17" s="69">
        <f t="shared" si="15"/>
        <v>17245.478999999992</v>
      </c>
      <c r="W17" s="68">
        <f t="shared" si="16"/>
        <v>0.20379578336550969</v>
      </c>
      <c r="X17" s="135">
        <f>SUM(X18:X21)</f>
        <v>237070.98973</v>
      </c>
      <c r="Y17" s="70">
        <f t="shared" si="17"/>
        <v>9.582965018380029E-3</v>
      </c>
      <c r="Z17" s="69">
        <f t="shared" si="18"/>
        <v>135204.13773000002</v>
      </c>
      <c r="AA17" s="68">
        <f t="shared" si="19"/>
        <v>1.3272633351818903</v>
      </c>
      <c r="AB17" s="135">
        <f>SUM(AB18:AB21)</f>
        <v>94299</v>
      </c>
      <c r="AC17" s="71">
        <f t="shared" si="20"/>
        <v>3.4922844766738441E-3</v>
      </c>
      <c r="AD17" s="65">
        <f t="shared" si="21"/>
        <v>-142771.98973</v>
      </c>
      <c r="AE17" s="72">
        <f t="shared" si="22"/>
        <v>-0.60223306905920004</v>
      </c>
      <c r="AF17" s="92">
        <f>SUM(AF18:AF21)</f>
        <v>108060.28994999999</v>
      </c>
      <c r="AG17" s="71">
        <f t="shared" si="23"/>
        <v>3.7895267823644958E-3</v>
      </c>
      <c r="AH17" s="46">
        <f t="shared" si="24"/>
        <v>13761.289949999991</v>
      </c>
      <c r="AI17" s="72">
        <f t="shared" si="25"/>
        <v>0.14593251200967128</v>
      </c>
      <c r="AJ17" s="92">
        <f>SUM(AJ18:AJ21)</f>
        <v>292488.56592000002</v>
      </c>
      <c r="AK17" s="67">
        <f t="shared" si="26"/>
        <v>9.1810106677137644E-3</v>
      </c>
      <c r="AL17" s="89">
        <f t="shared" si="27"/>
        <v>184428.27597000002</v>
      </c>
      <c r="AM17" s="150">
        <f t="shared" si="0"/>
        <v>1.7067164640714536</v>
      </c>
      <c r="AN17" s="89">
        <f>SUM(AN18:AN21)</f>
        <v>130151.274</v>
      </c>
      <c r="AO17" s="73">
        <f t="shared" si="28"/>
        <v>3.8567322599294433E-3</v>
      </c>
      <c r="AP17" s="74">
        <f t="shared" si="29"/>
        <v>-162337.29192000002</v>
      </c>
      <c r="AQ17" s="75">
        <f t="shared" si="30"/>
        <v>-0.55502098486954765</v>
      </c>
      <c r="AR17" s="89">
        <f>SUM(AR18:AR21)</f>
        <v>156088.52152000001</v>
      </c>
      <c r="BE17" s="7"/>
      <c r="BF17" s="7"/>
      <c r="BG17" s="7"/>
      <c r="BH17" s="7"/>
    </row>
    <row r="18" spans="1:60" s="5" customFormat="1" ht="18">
      <c r="A18" s="112" t="s">
        <v>11</v>
      </c>
      <c r="B18" s="124">
        <v>176986.25</v>
      </c>
      <c r="C18" s="66">
        <f t="shared" si="1"/>
        <v>1.2645735813598704E-2</v>
      </c>
      <c r="D18" s="124">
        <v>67730.990000000005</v>
      </c>
      <c r="E18" s="66">
        <f t="shared" si="2"/>
        <v>4.5228510654561748E-3</v>
      </c>
      <c r="F18" s="65">
        <f t="shared" si="3"/>
        <v>-109255.26</v>
      </c>
      <c r="G18" s="68">
        <f t="shared" si="4"/>
        <v>-0.61730931075154138</v>
      </c>
      <c r="H18" s="130">
        <f>33636+28323-1</f>
        <v>61958</v>
      </c>
      <c r="I18" s="67">
        <f t="shared" si="5"/>
        <v>3.7068111295277175E-3</v>
      </c>
      <c r="J18" s="65">
        <f t="shared" si="6"/>
        <v>-5772.9900000000052</v>
      </c>
      <c r="K18" s="68">
        <f t="shared" si="7"/>
        <v>-8.5234100372665517E-2</v>
      </c>
      <c r="L18" s="135">
        <v>172500</v>
      </c>
      <c r="M18" s="68">
        <f t="shared" si="8"/>
        <v>8.973553927170419E-3</v>
      </c>
      <c r="N18" s="65">
        <f t="shared" si="9"/>
        <v>110542</v>
      </c>
      <c r="O18" s="68">
        <f t="shared" si="10"/>
        <v>1.7841440976145131</v>
      </c>
      <c r="P18" s="135">
        <f>32083.69+26226.108</f>
        <v>58309.797999999995</v>
      </c>
      <c r="Q18" s="68">
        <f t="shared" si="11"/>
        <v>2.8330928095121732E-3</v>
      </c>
      <c r="R18" s="65">
        <f t="shared" si="12"/>
        <v>-114190.202</v>
      </c>
      <c r="S18" s="68">
        <f t="shared" si="13"/>
        <v>-0.66197218550724646</v>
      </c>
      <c r="T18" s="135">
        <v>66787.247000000003</v>
      </c>
      <c r="U18" s="68">
        <f t="shared" si="14"/>
        <v>2.8697339726816077E-3</v>
      </c>
      <c r="V18" s="69">
        <f t="shared" si="15"/>
        <v>8477.4490000000078</v>
      </c>
      <c r="W18" s="68">
        <f t="shared" si="16"/>
        <v>0.14538635513709047</v>
      </c>
      <c r="X18" s="135">
        <v>202319.03972999999</v>
      </c>
      <c r="Y18" s="70">
        <f t="shared" si="17"/>
        <v>8.1782097526692139E-3</v>
      </c>
      <c r="Z18" s="69">
        <f t="shared" si="18"/>
        <v>135531.79272999999</v>
      </c>
      <c r="AA18" s="68">
        <f t="shared" si="19"/>
        <v>2.0293064741836115</v>
      </c>
      <c r="AB18" s="135">
        <v>49737</v>
      </c>
      <c r="AC18" s="71">
        <f t="shared" si="20"/>
        <v>1.8419681334513301E-3</v>
      </c>
      <c r="AD18" s="65">
        <f t="shared" si="21"/>
        <v>-152582.03972999999</v>
      </c>
      <c r="AE18" s="72">
        <f t="shared" si="22"/>
        <v>-0.7541654998640992</v>
      </c>
      <c r="AF18" s="92">
        <v>58538.627999999997</v>
      </c>
      <c r="AG18" s="71">
        <f t="shared" si="23"/>
        <v>2.0528697332897741E-3</v>
      </c>
      <c r="AH18" s="46">
        <f t="shared" si="24"/>
        <v>8801.627999999997</v>
      </c>
      <c r="AI18" s="72">
        <f>+AH18/AB18</f>
        <v>0.17696338741781767</v>
      </c>
      <c r="AJ18" s="92">
        <v>236284.929</v>
      </c>
      <c r="AK18" s="67">
        <f t="shared" si="26"/>
        <v>7.4168179769541305E-3</v>
      </c>
      <c r="AL18" s="89">
        <f t="shared" si="27"/>
        <v>177746.30100000001</v>
      </c>
      <c r="AM18" s="150">
        <f t="shared" si="0"/>
        <v>3.0363933538039194</v>
      </c>
      <c r="AN18" s="92">
        <v>60924.404999999999</v>
      </c>
      <c r="AO18" s="73">
        <f t="shared" si="28"/>
        <v>1.8053539620404074E-3</v>
      </c>
      <c r="AP18" s="74">
        <f t="shared" si="29"/>
        <v>-175360.524</v>
      </c>
      <c r="AQ18" s="75">
        <f t="shared" si="30"/>
        <v>-0.74215704210233402</v>
      </c>
      <c r="AR18" s="92">
        <v>72865.717000000004</v>
      </c>
      <c r="BE18" s="7"/>
      <c r="BF18" s="7"/>
      <c r="BG18" s="7"/>
      <c r="BH18" s="7"/>
    </row>
    <row r="19" spans="1:60" s="5" customFormat="1" ht="36">
      <c r="A19" s="113" t="s">
        <v>56</v>
      </c>
      <c r="B19" s="124"/>
      <c r="C19" s="66"/>
      <c r="D19" s="124"/>
      <c r="E19" s="66"/>
      <c r="F19" s="65"/>
      <c r="G19" s="68"/>
      <c r="H19" s="130"/>
      <c r="I19" s="67"/>
      <c r="J19" s="65"/>
      <c r="K19" s="68"/>
      <c r="L19" s="135"/>
      <c r="M19" s="68"/>
      <c r="N19" s="65"/>
      <c r="O19" s="68"/>
      <c r="P19" s="135"/>
      <c r="Q19" s="68"/>
      <c r="R19" s="65"/>
      <c r="S19" s="68"/>
      <c r="T19" s="135"/>
      <c r="U19" s="68"/>
      <c r="V19" s="69"/>
      <c r="W19" s="68"/>
      <c r="X19" s="135"/>
      <c r="Y19" s="70">
        <f t="shared" si="17"/>
        <v>0</v>
      </c>
      <c r="Z19" s="69">
        <f t="shared" si="18"/>
        <v>0</v>
      </c>
      <c r="AA19" s="68" t="e">
        <f t="shared" si="19"/>
        <v>#DIV/0!</v>
      </c>
      <c r="AB19" s="135"/>
      <c r="AC19" s="71">
        <f t="shared" si="20"/>
        <v>0</v>
      </c>
      <c r="AD19" s="65">
        <f t="shared" si="21"/>
        <v>0</v>
      </c>
      <c r="AE19" s="72" t="e">
        <f t="shared" si="22"/>
        <v>#DIV/0!</v>
      </c>
      <c r="AF19" s="92"/>
      <c r="AG19" s="71">
        <f t="shared" si="23"/>
        <v>0</v>
      </c>
      <c r="AH19" s="46">
        <f t="shared" si="24"/>
        <v>0</v>
      </c>
      <c r="AI19" s="72" t="e">
        <f>+AH19/AB19</f>
        <v>#DIV/0!</v>
      </c>
      <c r="AJ19" s="92"/>
      <c r="AK19" s="67">
        <f t="shared" si="26"/>
        <v>0</v>
      </c>
      <c r="AL19" s="89"/>
      <c r="AM19" s="150"/>
      <c r="AN19" s="92">
        <v>4086.7689999999998</v>
      </c>
      <c r="AO19" s="73">
        <f t="shared" si="28"/>
        <v>1.2110195587620286E-4</v>
      </c>
      <c r="AP19" s="74">
        <f t="shared" si="29"/>
        <v>4086.7689999999998</v>
      </c>
      <c r="AQ19" s="75">
        <v>1</v>
      </c>
      <c r="AR19" s="92">
        <v>10000</v>
      </c>
      <c r="BE19" s="7"/>
      <c r="BF19" s="7"/>
      <c r="BG19" s="7"/>
      <c r="BH19" s="7"/>
    </row>
    <row r="20" spans="1:60" s="5" customFormat="1" ht="36">
      <c r="A20" s="113" t="s">
        <v>12</v>
      </c>
      <c r="B20" s="124">
        <v>6978.19</v>
      </c>
      <c r="C20" s="66">
        <f t="shared" si="1"/>
        <v>4.9859436649511669E-4</v>
      </c>
      <c r="D20" s="124">
        <v>8051.72</v>
      </c>
      <c r="E20" s="66">
        <f t="shared" si="2"/>
        <v>5.3766717983532786E-4</v>
      </c>
      <c r="F20" s="65">
        <f t="shared" si="3"/>
        <v>1073.5300000000007</v>
      </c>
      <c r="G20" s="67">
        <f t="shared" si="4"/>
        <v>0.15384075240141079</v>
      </c>
      <c r="H20" s="130">
        <v>9486</v>
      </c>
      <c r="I20" s="67">
        <f t="shared" si="5"/>
        <v>5.6752655629135754E-4</v>
      </c>
      <c r="J20" s="65">
        <f t="shared" si="6"/>
        <v>1434.2799999999997</v>
      </c>
      <c r="K20" s="68">
        <f t="shared" si="7"/>
        <v>0.17813336777731958</v>
      </c>
      <c r="L20" s="135">
        <v>11260.3</v>
      </c>
      <c r="M20" s="68">
        <f t="shared" si="8"/>
        <v>5.8576759006444669E-4</v>
      </c>
      <c r="N20" s="65">
        <f t="shared" si="9"/>
        <v>1774.2999999999993</v>
      </c>
      <c r="O20" s="68">
        <f t="shared" si="10"/>
        <v>0.18704406493780301</v>
      </c>
      <c r="P20" s="135">
        <v>11965.312</v>
      </c>
      <c r="Q20" s="68">
        <f t="shared" si="11"/>
        <v>5.8135751714951452E-4</v>
      </c>
      <c r="R20" s="65">
        <f t="shared" si="12"/>
        <v>705.01200000000063</v>
      </c>
      <c r="S20" s="68">
        <f t="shared" si="13"/>
        <v>6.2610410024599758E-2</v>
      </c>
      <c r="T20" s="140">
        <v>18361.150000000001</v>
      </c>
      <c r="U20" s="68">
        <f t="shared" si="14"/>
        <v>7.8894726612257137E-4</v>
      </c>
      <c r="V20" s="69">
        <f t="shared" si="15"/>
        <v>6395.8380000000016</v>
      </c>
      <c r="W20" s="68">
        <f t="shared" si="16"/>
        <v>0.53453165283111725</v>
      </c>
      <c r="X20" s="140">
        <v>17751.95</v>
      </c>
      <c r="Y20" s="70">
        <f t="shared" si="17"/>
        <v>7.1757542351249604E-4</v>
      </c>
      <c r="Z20" s="69">
        <f t="shared" si="18"/>
        <v>-609.20000000000073</v>
      </c>
      <c r="AA20" s="68">
        <f t="shared" si="19"/>
        <v>-3.3178749697050605E-2</v>
      </c>
      <c r="AB20" s="140">
        <v>24684</v>
      </c>
      <c r="AC20" s="71">
        <f t="shared" si="20"/>
        <v>9.141512637696811E-4</v>
      </c>
      <c r="AD20" s="65">
        <f t="shared" si="21"/>
        <v>6932.0499999999993</v>
      </c>
      <c r="AE20" s="72">
        <f t="shared" si="22"/>
        <v>0.39049512870417047</v>
      </c>
      <c r="AF20" s="91">
        <v>27836.525010000001</v>
      </c>
      <c r="AG20" s="71">
        <f t="shared" si="23"/>
        <v>9.7618891363481972E-4</v>
      </c>
      <c r="AH20" s="46">
        <f t="shared" si="24"/>
        <v>3152.5250100000012</v>
      </c>
      <c r="AI20" s="72">
        <f t="shared" si="25"/>
        <v>0.12771532207097719</v>
      </c>
      <c r="AJ20" s="91">
        <v>29635.725999999999</v>
      </c>
      <c r="AK20" s="67">
        <f t="shared" si="26"/>
        <v>9.3024462578773662E-4</v>
      </c>
      <c r="AL20" s="89">
        <f t="shared" si="27"/>
        <v>1799.2009899999975</v>
      </c>
      <c r="AM20" s="150">
        <f t="shared" si="0"/>
        <v>6.4634540028026197E-2</v>
      </c>
      <c r="AN20" s="91">
        <v>32915.398000000001</v>
      </c>
      <c r="AO20" s="73">
        <f t="shared" si="28"/>
        <v>9.7537176097882124E-4</v>
      </c>
      <c r="AP20" s="74">
        <f t="shared" si="29"/>
        <v>3279.6720000000023</v>
      </c>
      <c r="AQ20" s="75">
        <f t="shared" si="30"/>
        <v>0.11066616016088159</v>
      </c>
      <c r="AR20" s="91">
        <v>35086.868000000002</v>
      </c>
      <c r="BE20" s="7"/>
      <c r="BF20" s="7"/>
      <c r="BG20" s="7"/>
      <c r="BH20" s="7"/>
    </row>
    <row r="21" spans="1:60" s="5" customFormat="1" ht="36">
      <c r="A21" s="113" t="s">
        <v>13</v>
      </c>
      <c r="B21" s="124">
        <v>7684</v>
      </c>
      <c r="C21" s="66">
        <f t="shared" si="1"/>
        <v>5.4902476317619277E-4</v>
      </c>
      <c r="D21" s="124">
        <v>8474.7000000000007</v>
      </c>
      <c r="E21" s="66">
        <f t="shared" si="2"/>
        <v>5.6591238256552051E-4</v>
      </c>
      <c r="F21" s="65">
        <f t="shared" si="3"/>
        <v>790.70000000000073</v>
      </c>
      <c r="G21" s="67">
        <f t="shared" si="4"/>
        <v>0.10290213430504955</v>
      </c>
      <c r="H21" s="130">
        <v>9905</v>
      </c>
      <c r="I21" s="67">
        <f t="shared" si="5"/>
        <v>5.9259440650072696E-4</v>
      </c>
      <c r="J21" s="65">
        <f t="shared" si="6"/>
        <v>1430.2999999999993</v>
      </c>
      <c r="K21" s="68">
        <f t="shared" si="7"/>
        <v>0.16877293591513554</v>
      </c>
      <c r="L21" s="135">
        <v>12400.249980000001</v>
      </c>
      <c r="M21" s="68">
        <f t="shared" si="8"/>
        <v>6.4506847481695013E-4</v>
      </c>
      <c r="N21" s="65">
        <f t="shared" si="9"/>
        <v>2495.2499800000005</v>
      </c>
      <c r="O21" s="68">
        <f t="shared" si="10"/>
        <v>0.25191822110045436</v>
      </c>
      <c r="P21" s="135">
        <v>14346.263000000001</v>
      </c>
      <c r="Q21" s="68">
        <f t="shared" si="11"/>
        <v>6.970405650980054E-4</v>
      </c>
      <c r="R21" s="65">
        <f t="shared" si="12"/>
        <v>1946.0130200000003</v>
      </c>
      <c r="S21" s="68">
        <f t="shared" si="13"/>
        <v>0.15693337014484932</v>
      </c>
      <c r="T21" s="140">
        <v>16718.455000000002</v>
      </c>
      <c r="U21" s="68">
        <f t="shared" si="14"/>
        <v>7.1836346666974752E-4</v>
      </c>
      <c r="V21" s="69">
        <f t="shared" si="15"/>
        <v>2372.1920000000009</v>
      </c>
      <c r="W21" s="68">
        <f t="shared" si="16"/>
        <v>0.16535260785334835</v>
      </c>
      <c r="X21" s="140">
        <v>17000</v>
      </c>
      <c r="Y21" s="70">
        <f t="shared" si="17"/>
        <v>6.8717984219831803E-4</v>
      </c>
      <c r="Z21" s="69">
        <f t="shared" si="18"/>
        <v>281.54499999999825</v>
      </c>
      <c r="AA21" s="68">
        <f t="shared" si="19"/>
        <v>1.6840371912356628E-2</v>
      </c>
      <c r="AB21" s="140">
        <v>19878</v>
      </c>
      <c r="AC21" s="71">
        <f t="shared" si="20"/>
        <v>7.3616507945283266E-4</v>
      </c>
      <c r="AD21" s="65">
        <f t="shared" si="21"/>
        <v>2878</v>
      </c>
      <c r="AE21" s="72">
        <f t="shared" si="22"/>
        <v>0.16929411764705882</v>
      </c>
      <c r="AF21" s="91">
        <v>21685.13694</v>
      </c>
      <c r="AG21" s="71">
        <f t="shared" si="23"/>
        <v>7.6046813543990195E-4</v>
      </c>
      <c r="AH21" s="46">
        <f t="shared" si="24"/>
        <v>1807.1369400000003</v>
      </c>
      <c r="AI21" s="72">
        <f t="shared" si="25"/>
        <v>9.0911406580138868E-2</v>
      </c>
      <c r="AJ21" s="91">
        <v>26567.910919999998</v>
      </c>
      <c r="AK21" s="67">
        <f t="shared" si="26"/>
        <v>8.339480649718964E-4</v>
      </c>
      <c r="AL21" s="89">
        <f t="shared" si="27"/>
        <v>4882.7739799999981</v>
      </c>
      <c r="AM21" s="150">
        <f t="shared" si="0"/>
        <v>0.2251668501568613</v>
      </c>
      <c r="AN21" s="91">
        <v>32224.702000000001</v>
      </c>
      <c r="AO21" s="73">
        <f t="shared" si="28"/>
        <v>9.5490458103401161E-4</v>
      </c>
      <c r="AP21" s="74">
        <f t="shared" si="29"/>
        <v>5656.7910800000027</v>
      </c>
      <c r="AQ21" s="75">
        <f t="shared" si="30"/>
        <v>0.21291817399694907</v>
      </c>
      <c r="AR21" s="91">
        <v>38135.936520000003</v>
      </c>
      <c r="BE21" s="7"/>
      <c r="BF21" s="7"/>
      <c r="BG21" s="7"/>
      <c r="BH21" s="7"/>
    </row>
    <row r="22" spans="1:60" ht="18">
      <c r="A22" s="114"/>
      <c r="B22" s="125"/>
      <c r="C22" s="56"/>
      <c r="D22" s="125"/>
      <c r="E22" s="56"/>
      <c r="F22" s="33"/>
      <c r="G22" s="34"/>
      <c r="H22" s="94"/>
      <c r="I22" s="63"/>
      <c r="J22" s="33"/>
      <c r="K22" s="36"/>
      <c r="L22" s="94"/>
      <c r="M22" s="36"/>
      <c r="N22" s="33"/>
      <c r="O22" s="36"/>
      <c r="P22" s="94"/>
      <c r="Q22" s="36"/>
      <c r="R22" s="33"/>
      <c r="S22" s="36"/>
      <c r="T22" s="94"/>
      <c r="U22" s="36"/>
      <c r="V22" s="35"/>
      <c r="W22" s="36"/>
      <c r="X22" s="94"/>
      <c r="Y22" s="57"/>
      <c r="Z22" s="35"/>
      <c r="AA22" s="36"/>
      <c r="AB22" s="94"/>
      <c r="AC22" s="59"/>
      <c r="AD22" s="33"/>
      <c r="AE22" s="37"/>
      <c r="AF22" s="93"/>
      <c r="AG22" s="59"/>
      <c r="AH22" s="76"/>
      <c r="AI22" s="37"/>
      <c r="AJ22" s="93"/>
      <c r="AK22" s="63"/>
      <c r="AL22" s="89"/>
      <c r="AM22" s="149"/>
      <c r="AN22" s="93"/>
      <c r="AO22" s="58"/>
      <c r="AP22" s="74"/>
      <c r="AQ22" s="61"/>
      <c r="AR22" s="93"/>
    </row>
    <row r="23" spans="1:60" s="4" customFormat="1" ht="36">
      <c r="A23" s="115" t="s">
        <v>14</v>
      </c>
      <c r="B23" s="120">
        <v>1880348.6070000003</v>
      </c>
      <c r="C23" s="56">
        <f>+B23/B$10</f>
        <v>0.13435163308782655</v>
      </c>
      <c r="D23" s="120">
        <v>2029803.6659999997</v>
      </c>
      <c r="E23" s="56">
        <f>+D23/D$10</f>
        <v>0.13554356245841007</v>
      </c>
      <c r="F23" s="33">
        <f>+D23-B23</f>
        <v>149455.05899999943</v>
      </c>
      <c r="G23" s="63">
        <f>+F23/B23</f>
        <v>7.9482633402987599E-2</v>
      </c>
      <c r="H23" s="90">
        <v>2237429.7930000001</v>
      </c>
      <c r="I23" s="63">
        <f>+H23/$H$10</f>
        <v>0.13386051289953352</v>
      </c>
      <c r="J23" s="33">
        <f>+H23-D23</f>
        <v>207626.12700000033</v>
      </c>
      <c r="K23" s="36">
        <f>+J23/D23</f>
        <v>0.10228877328276555</v>
      </c>
      <c r="L23" s="88">
        <v>2476082.0509799998</v>
      </c>
      <c r="M23" s="36">
        <f>+L23/$L$10</f>
        <v>0.12880728007285658</v>
      </c>
      <c r="N23" s="33">
        <f>+L23-H23</f>
        <v>238652.25797999976</v>
      </c>
      <c r="O23" s="36">
        <f>+N23/H23</f>
        <v>0.10666357385900768</v>
      </c>
      <c r="P23" s="88">
        <v>2821618.284</v>
      </c>
      <c r="Q23" s="36">
        <f>+P23/$P$10</f>
        <v>0.13709370887528161</v>
      </c>
      <c r="R23" s="33">
        <f>+P23-L23</f>
        <v>345536.23302000016</v>
      </c>
      <c r="S23" s="36">
        <f>+R23/L23</f>
        <v>0.13954958919202276</v>
      </c>
      <c r="T23" s="88">
        <v>3148299.19</v>
      </c>
      <c r="U23" s="36">
        <f>+T23/$T$10</f>
        <v>0.13527704086543629</v>
      </c>
      <c r="V23" s="35">
        <f>+T23-P23</f>
        <v>326680.90599999996</v>
      </c>
      <c r="W23" s="36">
        <f>+V23/P23</f>
        <v>0.11577785267853047</v>
      </c>
      <c r="X23" s="88">
        <v>3278462.1636399999</v>
      </c>
      <c r="Y23" s="57">
        <f>+X23/$X$10</f>
        <v>0.13252312425078186</v>
      </c>
      <c r="Z23" s="35">
        <f>+X23-T23</f>
        <v>130162.97363999998</v>
      </c>
      <c r="AA23" s="36">
        <f>+Z23/T23</f>
        <v>4.1343902146733384E-2</v>
      </c>
      <c r="AB23" s="88">
        <v>4092855</v>
      </c>
      <c r="AC23" s="59">
        <f>+AB23/$AB$10</f>
        <v>0.15157545659844671</v>
      </c>
      <c r="AD23" s="33">
        <f>+AB23-X23</f>
        <v>814392.83636000007</v>
      </c>
      <c r="AE23" s="37">
        <f>+AD23/X23</f>
        <v>0.24840696512897947</v>
      </c>
      <c r="AF23" s="88">
        <v>4426973.0888700001</v>
      </c>
      <c r="AG23" s="59">
        <f t="shared" si="23"/>
        <v>0.15524789997178556</v>
      </c>
      <c r="AH23" s="39">
        <f>+AF23-AB23</f>
        <v>334118.08887000009</v>
      </c>
      <c r="AI23" s="37">
        <f>+AH23/AB23</f>
        <v>8.1634479811769564E-2</v>
      </c>
      <c r="AJ23" s="88">
        <v>4613024.6080200002</v>
      </c>
      <c r="AK23" s="63">
        <f>+AJ23/$AJ$10</f>
        <v>0.14479960269025249</v>
      </c>
      <c r="AL23" s="145">
        <f>+AJ23-AF23</f>
        <v>186051.51915000007</v>
      </c>
      <c r="AM23" s="147">
        <f t="shared" si="0"/>
        <v>4.2026801477008831E-2</v>
      </c>
      <c r="AN23" s="88">
        <v>4986139.2955499999</v>
      </c>
      <c r="AO23" s="58">
        <f>+AN23/$AN$10</f>
        <v>0.14775271637870829</v>
      </c>
      <c r="AP23" s="64">
        <f>+AN23-AJ23</f>
        <v>373114.68752999976</v>
      </c>
      <c r="AQ23" s="43">
        <f>+AP23/AJ23</f>
        <v>8.0882873870067609E-2</v>
      </c>
      <c r="AR23" s="88">
        <v>5199071.0015599998</v>
      </c>
      <c r="BE23" s="6"/>
      <c r="BF23" s="6"/>
      <c r="BG23" s="6"/>
      <c r="BH23" s="6"/>
    </row>
    <row r="24" spans="1:60" ht="18">
      <c r="A24" s="114"/>
      <c r="B24" s="125"/>
      <c r="C24" s="56"/>
      <c r="D24" s="125"/>
      <c r="E24" s="56"/>
      <c r="F24" s="33"/>
      <c r="G24" s="34"/>
      <c r="H24" s="94"/>
      <c r="I24" s="63"/>
      <c r="J24" s="33"/>
      <c r="K24" s="36"/>
      <c r="L24" s="94"/>
      <c r="M24" s="36"/>
      <c r="N24" s="33"/>
      <c r="O24" s="36"/>
      <c r="P24" s="94"/>
      <c r="Q24" s="36"/>
      <c r="R24" s="33"/>
      <c r="S24" s="36"/>
      <c r="T24" s="94"/>
      <c r="U24" s="36"/>
      <c r="V24" s="35"/>
      <c r="W24" s="36"/>
      <c r="X24" s="94"/>
      <c r="Y24" s="57"/>
      <c r="Z24" s="35"/>
      <c r="AA24" s="36"/>
      <c r="AB24" s="94"/>
      <c r="AC24" s="59"/>
      <c r="AD24" s="33"/>
      <c r="AE24" s="37"/>
      <c r="AF24" s="94"/>
      <c r="AG24" s="59"/>
      <c r="AH24" s="46"/>
      <c r="AI24" s="37"/>
      <c r="AJ24" s="94"/>
      <c r="AK24" s="63"/>
      <c r="AL24" s="89"/>
      <c r="AM24" s="149"/>
      <c r="AN24" s="94"/>
      <c r="AO24" s="58"/>
      <c r="AP24" s="74"/>
      <c r="AQ24" s="61"/>
      <c r="AR24" s="94"/>
    </row>
    <row r="25" spans="1:60" s="4" customFormat="1" ht="18">
      <c r="A25" s="116" t="s">
        <v>15</v>
      </c>
      <c r="B25" s="120">
        <v>1066042.3629999999</v>
      </c>
      <c r="C25" s="56">
        <f>+B25/B$10</f>
        <v>7.6169137933610603E-2</v>
      </c>
      <c r="D25" s="120">
        <v>1176966.2209999999</v>
      </c>
      <c r="E25" s="56">
        <f>+D25/D$10</f>
        <v>7.8593904011380569E-2</v>
      </c>
      <c r="F25" s="33">
        <f>+D25-B25</f>
        <v>110923.85800000001</v>
      </c>
      <c r="G25" s="63">
        <f>+F25/B25</f>
        <v>0.104052016927211</v>
      </c>
      <c r="H25" s="90">
        <f>SUM(H26:H27)</f>
        <v>1178856.7439999999</v>
      </c>
      <c r="I25" s="63">
        <f>+H25/$H$10</f>
        <v>7.0528411162045376E-2</v>
      </c>
      <c r="J25" s="33">
        <f>+H25-D25</f>
        <v>1890.5230000000447</v>
      </c>
      <c r="K25" s="36">
        <f>+J25/D25</f>
        <v>1.6062678488714629E-3</v>
      </c>
      <c r="L25" s="90">
        <f>SUM(L26:L27)</f>
        <v>1325878.8134900001</v>
      </c>
      <c r="M25" s="36">
        <f>+L25/$L$10</f>
        <v>6.8973014688378229E-2</v>
      </c>
      <c r="N25" s="33">
        <f>+L25-H25</f>
        <v>147022.06949000014</v>
      </c>
      <c r="O25" s="36">
        <f>+N25/H25</f>
        <v>0.12471580642711252</v>
      </c>
      <c r="P25" s="90">
        <f>SUM(P26:P27)</f>
        <v>1488567.5090000001</v>
      </c>
      <c r="Q25" s="36">
        <f>+P25/$P$10</f>
        <v>7.2324893086087319E-2</v>
      </c>
      <c r="R25" s="33">
        <f>+P25-L25</f>
        <v>162688.69550999999</v>
      </c>
      <c r="S25" s="36">
        <f>+R25/L25</f>
        <v>0.12270253801082176</v>
      </c>
      <c r="T25" s="88">
        <f>SUM(T26:T27)</f>
        <v>1640458.987</v>
      </c>
      <c r="U25" s="36">
        <f>+T25/$T$10</f>
        <v>7.0487721791927666E-2</v>
      </c>
      <c r="V25" s="35">
        <f>+T25-P25</f>
        <v>151891.47799999989</v>
      </c>
      <c r="W25" s="36">
        <f>+V25/P25</f>
        <v>0.10203868960033836</v>
      </c>
      <c r="X25" s="88">
        <f>SUM(X26:X27)</f>
        <v>2013455.1374600001</v>
      </c>
      <c r="Y25" s="57">
        <f>+X25/$X$10</f>
        <v>8.1388575507832683E-2</v>
      </c>
      <c r="Z25" s="35">
        <f>+X25-T25</f>
        <v>372996.15046000015</v>
      </c>
      <c r="AA25" s="36">
        <f>+Z25/T25</f>
        <v>0.22737304218871041</v>
      </c>
      <c r="AB25" s="88">
        <f>SUM(AB26:AB27)</f>
        <v>1960647</v>
      </c>
      <c r="AC25" s="59">
        <f>+AB25/$AB$10</f>
        <v>7.2610919334639201E-2</v>
      </c>
      <c r="AD25" s="33">
        <f>+AB25-X25</f>
        <v>-52808.137460000115</v>
      </c>
      <c r="AE25" s="37">
        <f>+AD25/X25</f>
        <v>-2.6227620609723775E-2</v>
      </c>
      <c r="AF25" s="88">
        <f>SUM(AF26:AF27)</f>
        <v>2092565.2675899998</v>
      </c>
      <c r="AG25" s="59">
        <f t="shared" si="23"/>
        <v>7.3383405958351605E-2</v>
      </c>
      <c r="AH25" s="39">
        <f>+AF25-AB25</f>
        <v>131918.26758999983</v>
      </c>
      <c r="AI25" s="37">
        <f>+AH25/AB25</f>
        <v>6.7283028301371853E-2</v>
      </c>
      <c r="AJ25" s="88">
        <f>SUM(AJ26:AJ27)</f>
        <v>2340232.1696199998</v>
      </c>
      <c r="AK25" s="63">
        <f>+AJ25/$AJ$10</f>
        <v>7.3458244244955562E-2</v>
      </c>
      <c r="AL25" s="145">
        <f>+AJ25-AF25</f>
        <v>247666.90203</v>
      </c>
      <c r="AM25" s="147">
        <f t="shared" si="0"/>
        <v>0.1183556402593058</v>
      </c>
      <c r="AN25" s="88">
        <f>SUM(AN26:AN27)</f>
        <v>2645397.6552200001</v>
      </c>
      <c r="AO25" s="58">
        <f>+AN25/$AN$10</f>
        <v>7.8390246700379446E-2</v>
      </c>
      <c r="AP25" s="64">
        <f>+AN25-AJ25</f>
        <v>305165.48560000025</v>
      </c>
      <c r="AQ25" s="43">
        <f>+AP25/AJ25</f>
        <v>0.13039966271788844</v>
      </c>
      <c r="AR25" s="88">
        <f>SUM(AR26:AR27)</f>
        <v>2680740.31225</v>
      </c>
      <c r="BE25" s="6"/>
      <c r="BF25" s="6"/>
      <c r="BG25" s="6"/>
      <c r="BH25" s="6"/>
    </row>
    <row r="26" spans="1:60" s="5" customFormat="1" ht="36">
      <c r="A26" s="113" t="s">
        <v>16</v>
      </c>
      <c r="B26" s="124">
        <v>498786.52299999999</v>
      </c>
      <c r="C26" s="66">
        <f>+B26/B$10</f>
        <v>3.5638489415090006E-2</v>
      </c>
      <c r="D26" s="124">
        <v>528209.28799999994</v>
      </c>
      <c r="E26" s="66">
        <f>+D26/D$10</f>
        <v>3.5272065874345657E-2</v>
      </c>
      <c r="F26" s="65">
        <f>+D26-B26</f>
        <v>29422.764999999956</v>
      </c>
      <c r="G26" s="67">
        <f>+F26/B26</f>
        <v>5.8988692844052559E-2</v>
      </c>
      <c r="H26" s="130">
        <v>588807.10900000005</v>
      </c>
      <c r="I26" s="67">
        <f>+H26/$H$10</f>
        <v>3.5227036779531942E-2</v>
      </c>
      <c r="J26" s="65">
        <f>+H26-D26</f>
        <v>60597.821000000113</v>
      </c>
      <c r="K26" s="68">
        <f>+J26/D26</f>
        <v>0.11472312656493863</v>
      </c>
      <c r="L26" s="135">
        <v>580604.97306999995</v>
      </c>
      <c r="M26" s="68">
        <f>+L26/$L$10</f>
        <v>3.0203420499866511E-2</v>
      </c>
      <c r="N26" s="65">
        <f>+L26-H26</f>
        <v>-8202.1359300001059</v>
      </c>
      <c r="O26" s="68">
        <f>+N26/H26</f>
        <v>-1.3930089845433754E-2</v>
      </c>
      <c r="P26" s="139">
        <v>700807.97499999998</v>
      </c>
      <c r="Q26" s="68">
        <f>+P26/$P$10</f>
        <v>3.4050092830389962E-2</v>
      </c>
      <c r="R26" s="65">
        <f>+P26-L26</f>
        <v>120203.00193000003</v>
      </c>
      <c r="S26" s="68">
        <f>+R26/L26</f>
        <v>0.20703061032084527</v>
      </c>
      <c r="T26" s="135">
        <v>775896.70499999996</v>
      </c>
      <c r="U26" s="68">
        <f>+T26/$T$10</f>
        <v>3.3338956666835201E-2</v>
      </c>
      <c r="V26" s="69">
        <f>+T26-P26</f>
        <v>75088.729999999981</v>
      </c>
      <c r="W26" s="68">
        <f>+V26/P26</f>
        <v>0.10714594108321895</v>
      </c>
      <c r="X26" s="135">
        <v>822547.84993000003</v>
      </c>
      <c r="Y26" s="70">
        <f>+X26/$X$10</f>
        <v>3.3249311865615486E-2</v>
      </c>
      <c r="Z26" s="69">
        <f>+X26-T26</f>
        <v>46651.144930000068</v>
      </c>
      <c r="AA26" s="68">
        <f>+Z26/T26</f>
        <v>6.0125458233515852E-2</v>
      </c>
      <c r="AB26" s="135">
        <v>923155</v>
      </c>
      <c r="AC26" s="71">
        <f>+AB26/$AB$10</f>
        <v>3.418827215626722E-2</v>
      </c>
      <c r="AD26" s="65">
        <f>+AB26-X26</f>
        <v>100607.15006999997</v>
      </c>
      <c r="AE26" s="72">
        <f>+AD26/X26</f>
        <v>0.12231160786398236</v>
      </c>
      <c r="AF26" s="91">
        <v>898401.13124999998</v>
      </c>
      <c r="AG26" s="71">
        <f t="shared" si="23"/>
        <v>3.1505700657972702E-2</v>
      </c>
      <c r="AH26" s="65">
        <f>+AF26-AB26</f>
        <v>-24753.868750000023</v>
      </c>
      <c r="AI26" s="72">
        <f>+AH26/AB26</f>
        <v>-2.681442309254678E-2</v>
      </c>
      <c r="AJ26" s="91">
        <v>988541.56735000003</v>
      </c>
      <c r="AK26" s="67">
        <f>+AJ26/$AJ$10</f>
        <v>3.1029625540306433E-2</v>
      </c>
      <c r="AL26" s="89">
        <f>+AJ26-AF26</f>
        <v>90140.43610000005</v>
      </c>
      <c r="AM26" s="150">
        <f t="shared" si="0"/>
        <v>0.10033428606059544</v>
      </c>
      <c r="AN26" s="91">
        <v>1108480.55422</v>
      </c>
      <c r="AO26" s="73">
        <f>+AN26/$AN$10</f>
        <v>3.2847259819867324E-2</v>
      </c>
      <c r="AP26" s="74">
        <f>+AN26-AJ26</f>
        <v>119938.98687000002</v>
      </c>
      <c r="AQ26" s="75">
        <f>+AP26/AJ26</f>
        <v>0.12132922967672718</v>
      </c>
      <c r="AR26" s="91">
        <v>1160626.6267899999</v>
      </c>
      <c r="BE26" s="7"/>
      <c r="BF26" s="7"/>
      <c r="BG26" s="7"/>
      <c r="BH26" s="7"/>
    </row>
    <row r="27" spans="1:60" s="5" customFormat="1" ht="36">
      <c r="A27" s="113" t="s">
        <v>17</v>
      </c>
      <c r="B27" s="124">
        <v>567255.84</v>
      </c>
      <c r="C27" s="66">
        <f>+B27/B$10</f>
        <v>4.0530648518520597E-2</v>
      </c>
      <c r="D27" s="124">
        <v>648756.93299999996</v>
      </c>
      <c r="E27" s="66">
        <f>+D27/D$10</f>
        <v>4.3321838137034906E-2</v>
      </c>
      <c r="F27" s="65">
        <f>+D27-B27</f>
        <v>81501.092999999993</v>
      </c>
      <c r="G27" s="67">
        <f>+F27/B27</f>
        <v>0.14367607568394536</v>
      </c>
      <c r="H27" s="130">
        <f>590742.626-692.991</f>
        <v>590049.63500000001</v>
      </c>
      <c r="I27" s="67">
        <f>+H27/$H$10</f>
        <v>3.5301374382513434E-2</v>
      </c>
      <c r="J27" s="65">
        <f>+H27-D27</f>
        <v>-58707.297999999952</v>
      </c>
      <c r="K27" s="68">
        <f>+J27/D27</f>
        <v>-9.0491977832936638E-2</v>
      </c>
      <c r="L27" s="135">
        <v>745273.84042000002</v>
      </c>
      <c r="M27" s="68">
        <f>+L27/$L$10</f>
        <v>3.8769594188511718E-2</v>
      </c>
      <c r="N27" s="65">
        <f>+L27-H27</f>
        <v>155224.20542000001</v>
      </c>
      <c r="O27" s="68">
        <f>+N27/H27</f>
        <v>0.26306974229379876</v>
      </c>
      <c r="P27" s="140">
        <v>787759.53399999999</v>
      </c>
      <c r="Q27" s="68">
        <f>+P27/$P$10</f>
        <v>3.8274800255697343E-2</v>
      </c>
      <c r="R27" s="65">
        <f>+P27-L27</f>
        <v>42485.693579999963</v>
      </c>
      <c r="S27" s="68">
        <f>+R27/L27</f>
        <v>5.7006822560761151E-2</v>
      </c>
      <c r="T27" s="135">
        <v>864562.28200000001</v>
      </c>
      <c r="U27" s="68">
        <f>+T27/$T$10</f>
        <v>3.7148765125092464E-2</v>
      </c>
      <c r="V27" s="69">
        <f>+T27-P27</f>
        <v>76802.748000000021</v>
      </c>
      <c r="W27" s="68">
        <f>+V27/P27</f>
        <v>9.7495167859180776E-2</v>
      </c>
      <c r="X27" s="135">
        <v>1190907.2875300001</v>
      </c>
      <c r="Y27" s="70">
        <f>+X27/$X$10</f>
        <v>4.8139263642217205E-2</v>
      </c>
      <c r="Z27" s="69">
        <f>+X27-T27</f>
        <v>326345.00553000008</v>
      </c>
      <c r="AA27" s="68">
        <f>+Z27/T27</f>
        <v>0.37746847430709463</v>
      </c>
      <c r="AB27" s="135">
        <v>1037492</v>
      </c>
      <c r="AC27" s="71">
        <f>+AB27/$AB$10</f>
        <v>3.8422647178371981E-2</v>
      </c>
      <c r="AD27" s="65">
        <f>+AB27-X27</f>
        <v>-153415.28753000009</v>
      </c>
      <c r="AE27" s="72">
        <f>+AD27/X27</f>
        <v>-0.12882219223646779</v>
      </c>
      <c r="AF27" s="91">
        <v>1194164.13634</v>
      </c>
      <c r="AG27" s="71">
        <f t="shared" si="23"/>
        <v>4.187770530037891E-2</v>
      </c>
      <c r="AH27" s="46">
        <f>+AF27-AB27</f>
        <v>156672.13633999997</v>
      </c>
      <c r="AI27" s="72">
        <f>+AH27/AB27</f>
        <v>0.15101045245650083</v>
      </c>
      <c r="AJ27" s="91">
        <v>1351690.6022699999</v>
      </c>
      <c r="AK27" s="67">
        <f>+AJ27/$AJ$10</f>
        <v>4.2428618704649125E-2</v>
      </c>
      <c r="AL27" s="89">
        <f>+AJ27-AF27</f>
        <v>157526.46592999995</v>
      </c>
      <c r="AM27" s="150">
        <f t="shared" si="0"/>
        <v>0.13191357966318068</v>
      </c>
      <c r="AN27" s="91">
        <v>1536917.101</v>
      </c>
      <c r="AO27" s="73">
        <f>+AN27/$AN$10</f>
        <v>4.5542986880512122E-2</v>
      </c>
      <c r="AP27" s="74">
        <f>+AN27-AJ27</f>
        <v>185226.49873000011</v>
      </c>
      <c r="AQ27" s="75">
        <f>+AP27/AJ27</f>
        <v>0.13703320746547673</v>
      </c>
      <c r="AR27" s="91">
        <v>1520113.6854600001</v>
      </c>
      <c r="BE27" s="7"/>
      <c r="BF27" s="7"/>
      <c r="BG27" s="7"/>
      <c r="BH27" s="7"/>
    </row>
    <row r="28" spans="1:60" ht="18">
      <c r="A28" s="111"/>
      <c r="B28" s="125"/>
      <c r="C28" s="56"/>
      <c r="D28" s="125"/>
      <c r="E28" s="56"/>
      <c r="F28" s="33"/>
      <c r="G28" s="34"/>
      <c r="H28" s="94"/>
      <c r="I28" s="63"/>
      <c r="J28" s="33"/>
      <c r="K28" s="36"/>
      <c r="L28" s="94"/>
      <c r="M28" s="36"/>
      <c r="N28" s="33"/>
      <c r="O28" s="36"/>
      <c r="P28" s="94"/>
      <c r="Q28" s="36"/>
      <c r="R28" s="33"/>
      <c r="S28" s="36"/>
      <c r="T28" s="94"/>
      <c r="U28" s="36"/>
      <c r="V28" s="35"/>
      <c r="W28" s="36"/>
      <c r="X28" s="94"/>
      <c r="Y28" s="57"/>
      <c r="Z28" s="35"/>
      <c r="AA28" s="36"/>
      <c r="AB28" s="94"/>
      <c r="AC28" s="59"/>
      <c r="AD28" s="33"/>
      <c r="AE28" s="37"/>
      <c r="AF28" s="93"/>
      <c r="AG28" s="59"/>
      <c r="AH28" s="46"/>
      <c r="AI28" s="37"/>
      <c r="AJ28" s="93"/>
      <c r="AK28" s="63"/>
      <c r="AL28" s="89"/>
      <c r="AM28" s="149"/>
      <c r="AN28" s="93"/>
      <c r="AO28" s="58"/>
      <c r="AP28" s="74"/>
      <c r="AQ28" s="61"/>
      <c r="AR28" s="93"/>
    </row>
    <row r="29" spans="1:60" s="4" customFormat="1" ht="18">
      <c r="A29" s="116" t="s">
        <v>18</v>
      </c>
      <c r="B29" s="120">
        <v>9527490.9230000004</v>
      </c>
      <c r="C29" s="56">
        <f>+B29/B$10</f>
        <v>0.68074290052881326</v>
      </c>
      <c r="D29" s="120">
        <v>10266096.219000001</v>
      </c>
      <c r="E29" s="56">
        <f>+D29/D$10</f>
        <v>0.68553588574712632</v>
      </c>
      <c r="F29" s="33">
        <f>+D29-B29</f>
        <v>738605.29600000009</v>
      </c>
      <c r="G29" s="63">
        <f>+F29/B29</f>
        <v>7.7523589575609828E-2</v>
      </c>
      <c r="H29" s="90">
        <f>SUM(H30:H33)</f>
        <v>11493821.866</v>
      </c>
      <c r="I29" s="63">
        <f>+H29/$H$10</f>
        <v>0.68765013095480554</v>
      </c>
      <c r="J29" s="33">
        <f>+H29-D29</f>
        <v>1227725.6469999999</v>
      </c>
      <c r="K29" s="36">
        <f>+J29/D29</f>
        <v>0.1195903117221699</v>
      </c>
      <c r="L29" s="90">
        <f>SUM(L30:L33)</f>
        <v>12426159.543850001</v>
      </c>
      <c r="M29" s="36">
        <f>+L29/$L$10</f>
        <v>0.64641630593832666</v>
      </c>
      <c r="N29" s="33">
        <f>+L29-H29</f>
        <v>932337.67785000056</v>
      </c>
      <c r="O29" s="36">
        <f>+N29/H29</f>
        <v>8.1116419648712218E-2</v>
      </c>
      <c r="P29" s="90">
        <f>SUM(P30:P33)</f>
        <v>14030800.744000001</v>
      </c>
      <c r="Q29" s="36">
        <f>+P29/$P$10</f>
        <v>0.68171322938770007</v>
      </c>
      <c r="R29" s="33">
        <f>+P29-L29</f>
        <v>1604641.2001499999</v>
      </c>
      <c r="S29" s="36">
        <f>+R29/L29</f>
        <v>0.12913412180871078</v>
      </c>
      <c r="T29" s="88">
        <f>SUM(T30:T33)</f>
        <v>15850918.056</v>
      </c>
      <c r="U29" s="36">
        <f>+T29/$T$10</f>
        <v>0.68108688539737994</v>
      </c>
      <c r="V29" s="35">
        <f>+T29-P29</f>
        <v>1820117.311999999</v>
      </c>
      <c r="W29" s="36">
        <f>+V29/P29</f>
        <v>0.12972298197437782</v>
      </c>
      <c r="X29" s="88">
        <f>SUM(X30:X33)</f>
        <v>16575472.194569999</v>
      </c>
      <c r="Y29" s="57">
        <f>+X29/$X$10</f>
        <v>0.67001943335454239</v>
      </c>
      <c r="Z29" s="35">
        <f>+X29-T29</f>
        <v>724554.13856999949</v>
      </c>
      <c r="AA29" s="36">
        <f>+Z29/T29</f>
        <v>4.5710547238349782E-2</v>
      </c>
      <c r="AB29" s="88">
        <f>SUM(AB30:AB33)</f>
        <v>18087252</v>
      </c>
      <c r="AC29" s="59">
        <f>+AB29/$AB$10</f>
        <v>0.66984622726951437</v>
      </c>
      <c r="AD29" s="33">
        <f>+AB29-X29</f>
        <v>1511779.8054300006</v>
      </c>
      <c r="AE29" s="37">
        <f>+AD29/X29</f>
        <v>9.1205836412023816E-2</v>
      </c>
      <c r="AF29" s="88">
        <f>SUM(AF30:AF33)</f>
        <v>18730285.542999998</v>
      </c>
      <c r="AG29" s="59">
        <f t="shared" si="23"/>
        <v>0.65684553261309309</v>
      </c>
      <c r="AH29" s="39">
        <f>+AF29-AB29</f>
        <v>643033.54299999774</v>
      </c>
      <c r="AI29" s="37">
        <f>+AH29/AB29</f>
        <v>3.5551754517490979E-2</v>
      </c>
      <c r="AJ29" s="88">
        <f>SUM(AJ30:AJ33)</f>
        <v>21225390.49986</v>
      </c>
      <c r="AK29" s="63">
        <f>+AJ29/$AJ$10</f>
        <v>0.6662501010685834</v>
      </c>
      <c r="AL29" s="145">
        <f>+AJ29-AF29</f>
        <v>2495104.9568600021</v>
      </c>
      <c r="AM29" s="147">
        <f t="shared" si="0"/>
        <v>0.133212328831393</v>
      </c>
      <c r="AN29" s="88">
        <f>SUM(AN30:AN33)</f>
        <v>22179304.624920003</v>
      </c>
      <c r="AO29" s="58">
        <f>+AN29/$AN$10</f>
        <v>0.65723244207145659</v>
      </c>
      <c r="AP29" s="64">
        <f>+AN29-AJ29</f>
        <v>953914.12506000325</v>
      </c>
      <c r="AQ29" s="43">
        <f>+AP29/AJ29</f>
        <v>4.4942123682779604E-2</v>
      </c>
      <c r="AR29" s="88">
        <f>SUM(AR30:AR33)</f>
        <v>24225343.18654</v>
      </c>
      <c r="BE29" s="6"/>
      <c r="BF29" s="6"/>
      <c r="BG29" s="6"/>
      <c r="BH29" s="6"/>
    </row>
    <row r="30" spans="1:60" s="5" customFormat="1" ht="18">
      <c r="A30" s="111" t="s">
        <v>19</v>
      </c>
      <c r="B30" s="124">
        <v>8098637.5439999998</v>
      </c>
      <c r="C30" s="66">
        <f>+B30/B$10</f>
        <v>0.57865077559141376</v>
      </c>
      <c r="D30" s="124">
        <v>8923493.443</v>
      </c>
      <c r="E30" s="66">
        <f>+D30/D$10</f>
        <v>0.59588132147874606</v>
      </c>
      <c r="F30" s="65">
        <f>+D30-B30</f>
        <v>824855.89900000021</v>
      </c>
      <c r="G30" s="67">
        <f>+F30/B30</f>
        <v>0.10185119342834492</v>
      </c>
      <c r="H30" s="130">
        <f>9775415.951+1448.418</f>
        <v>9776864.368999999</v>
      </c>
      <c r="I30" s="67">
        <f>+H30/$H$10</f>
        <v>0.58492833298189395</v>
      </c>
      <c r="J30" s="65">
        <f>+H30-D30</f>
        <v>853370.92599999905</v>
      </c>
      <c r="K30" s="68">
        <f>+J30/D30</f>
        <v>9.5631932880437379E-2</v>
      </c>
      <c r="L30" s="135">
        <v>10420061.72797</v>
      </c>
      <c r="M30" s="68">
        <f>+L30/$L$10</f>
        <v>0.5420578889297587</v>
      </c>
      <c r="N30" s="65">
        <f>+L30-H30</f>
        <v>643197.35897000134</v>
      </c>
      <c r="O30" s="68">
        <f>+N30/H30</f>
        <v>6.5787693752755727E-2</v>
      </c>
      <c r="P30" s="135">
        <v>11625801.116</v>
      </c>
      <c r="Q30" s="68">
        <f>+P30/$P$10</f>
        <v>0.56486173295538089</v>
      </c>
      <c r="R30" s="65">
        <f>+P30-L30</f>
        <v>1205739.38803</v>
      </c>
      <c r="S30" s="68">
        <f>+R30/L30</f>
        <v>0.11571326730181453</v>
      </c>
      <c r="T30" s="135">
        <v>12689636.127</v>
      </c>
      <c r="U30" s="68">
        <f>+T30/$T$10</f>
        <v>0.54525199840352401</v>
      </c>
      <c r="V30" s="69">
        <f>+T30-P30</f>
        <v>1063835.0109999999</v>
      </c>
      <c r="W30" s="68">
        <f>+V30/P30</f>
        <v>9.1506383120204746E-2</v>
      </c>
      <c r="X30" s="135">
        <v>13497138.88538</v>
      </c>
      <c r="Y30" s="70">
        <f>+X30/$X$10</f>
        <v>0.54558598643436529</v>
      </c>
      <c r="Z30" s="69">
        <f>+X30-T30</f>
        <v>807502.75837999955</v>
      </c>
      <c r="AA30" s="68">
        <f>+Z30/T30</f>
        <v>6.3634823748953628E-2</v>
      </c>
      <c r="AB30" s="135">
        <v>15567267</v>
      </c>
      <c r="AC30" s="71">
        <f>+AB30/$AB$10</f>
        <v>0.57652069362704805</v>
      </c>
      <c r="AD30" s="65">
        <f>+AB30-X30</f>
        <v>2070128.1146200001</v>
      </c>
      <c r="AE30" s="72">
        <f>+AD30/X30</f>
        <v>0.15337532881597207</v>
      </c>
      <c r="AF30" s="91">
        <v>16104516.15845</v>
      </c>
      <c r="AG30" s="71">
        <f t="shared" si="23"/>
        <v>0.56476338651049551</v>
      </c>
      <c r="AH30" s="46">
        <f>+AF30-AB30</f>
        <v>537249.15844999999</v>
      </c>
      <c r="AI30" s="72">
        <f>+AH30/AB30</f>
        <v>3.4511462959426337E-2</v>
      </c>
      <c r="AJ30" s="91">
        <v>17864809.777720001</v>
      </c>
      <c r="AK30" s="67">
        <f>+AJ30/$AJ$10</f>
        <v>0.56076383235707605</v>
      </c>
      <c r="AL30" s="89">
        <f>+AJ30-AF30</f>
        <v>1760293.6192700006</v>
      </c>
      <c r="AM30" s="150">
        <f t="shared" si="0"/>
        <v>0.10930434680251967</v>
      </c>
      <c r="AN30" s="91">
        <v>18977518.578990001</v>
      </c>
      <c r="AO30" s="73">
        <f>+AN30/$AN$10</f>
        <v>0.56235491107832802</v>
      </c>
      <c r="AP30" s="74">
        <f>+AN30-AJ30</f>
        <v>1112708.8012700006</v>
      </c>
      <c r="AQ30" s="75">
        <f>+AP30/AJ30</f>
        <v>6.2284950979870454E-2</v>
      </c>
      <c r="AR30" s="91">
        <v>20086585.181299999</v>
      </c>
      <c r="BE30" s="7"/>
      <c r="BF30" s="7"/>
      <c r="BG30" s="7"/>
      <c r="BH30" s="7"/>
    </row>
    <row r="31" spans="1:60" s="5" customFormat="1" ht="18">
      <c r="A31" s="111" t="s">
        <v>20</v>
      </c>
      <c r="B31" s="124">
        <v>564586.31599999999</v>
      </c>
      <c r="C31" s="66">
        <f>+B31/B$10</f>
        <v>4.0339909999273699E-2</v>
      </c>
      <c r="D31" s="124">
        <v>601359.20899999992</v>
      </c>
      <c r="E31" s="66">
        <f>+D31/D$10</f>
        <v>4.0156775194745149E-2</v>
      </c>
      <c r="F31" s="65">
        <f>+D31-B31</f>
        <v>36772.892999999924</v>
      </c>
      <c r="G31" s="67">
        <f>+F31/B31</f>
        <v>6.5132455317956958E-2</v>
      </c>
      <c r="H31" s="130">
        <v>702733.33</v>
      </c>
      <c r="I31" s="67">
        <f>+H31/$H$10</f>
        <v>4.2042992490623876E-2</v>
      </c>
      <c r="J31" s="65">
        <f>+H31-D31</f>
        <v>101374.12100000004</v>
      </c>
      <c r="K31" s="68">
        <f>+J31/D31</f>
        <v>0.16857498726688669</v>
      </c>
      <c r="L31" s="135">
        <v>790182.72074000002</v>
      </c>
      <c r="M31" s="68">
        <f>+L31/$L$10</f>
        <v>4.1105781199296428E-2</v>
      </c>
      <c r="N31" s="65">
        <f>+L31-H31</f>
        <v>87449.390740000061</v>
      </c>
      <c r="O31" s="68">
        <f>+N31/H31</f>
        <v>0.12444178610398351</v>
      </c>
      <c r="P31" s="135">
        <v>949807.21600000001</v>
      </c>
      <c r="Q31" s="68">
        <f>+P31/$P$10</f>
        <v>4.614819612430103E-2</v>
      </c>
      <c r="R31" s="65">
        <f>+P31-L31</f>
        <v>159624.49526</v>
      </c>
      <c r="S31" s="68">
        <f>+R31/L31</f>
        <v>0.20200959989420281</v>
      </c>
      <c r="T31" s="135">
        <v>1056984.236</v>
      </c>
      <c r="U31" s="68">
        <f>+T31/$T$10</f>
        <v>4.5416807951944992E-2</v>
      </c>
      <c r="V31" s="69">
        <f>+T31-P31</f>
        <v>107177.02000000002</v>
      </c>
      <c r="W31" s="68">
        <f>+V31/P31</f>
        <v>0.11284081463537757</v>
      </c>
      <c r="X31" s="135">
        <v>1062548.76972</v>
      </c>
      <c r="Y31" s="70">
        <f>+X31/$X$10</f>
        <v>4.2950711523776858E-2</v>
      </c>
      <c r="Z31" s="69">
        <f>+X31-T31</f>
        <v>5564.5337199999485</v>
      </c>
      <c r="AA31" s="68">
        <f>+Z31/T31</f>
        <v>5.2645380417953068E-3</v>
      </c>
      <c r="AB31" s="135">
        <v>1156279</v>
      </c>
      <c r="AC31" s="71">
        <f>+AB31/$AB$10</f>
        <v>4.2821824222992348E-2</v>
      </c>
      <c r="AD31" s="65">
        <f>+AB31-X31</f>
        <v>93730.230280000018</v>
      </c>
      <c r="AE31" s="72">
        <f>+AD31/X31</f>
        <v>8.8212638281722877E-2</v>
      </c>
      <c r="AF31" s="91">
        <v>1191078.4511299999</v>
      </c>
      <c r="AG31" s="71">
        <f t="shared" si="23"/>
        <v>4.1769494534419915E-2</v>
      </c>
      <c r="AH31" s="46">
        <f>+AF31-AB31</f>
        <v>34799.451129999943</v>
      </c>
      <c r="AI31" s="72">
        <f>+AH31/AB31</f>
        <v>3.0096067757003235E-2</v>
      </c>
      <c r="AJ31" s="91">
        <v>1299042.7757000001</v>
      </c>
      <c r="AK31" s="67">
        <f>+AJ31/$AJ$10</f>
        <v>4.0776040403508566E-2</v>
      </c>
      <c r="AL31" s="89">
        <f>+AJ31-AF31</f>
        <v>107964.32457000017</v>
      </c>
      <c r="AM31" s="150">
        <f t="shared" si="0"/>
        <v>9.0644175845488811E-2</v>
      </c>
      <c r="AN31" s="91">
        <v>1463504.6997700001</v>
      </c>
      <c r="AO31" s="73">
        <f>+AN31/$AN$10</f>
        <v>4.3367580006641454E-2</v>
      </c>
      <c r="AP31" s="74">
        <f>+AN31-AJ31</f>
        <v>164461.92406999995</v>
      </c>
      <c r="AQ31" s="75">
        <f>+AP31/AJ31</f>
        <v>0.12660239304389206</v>
      </c>
      <c r="AR31" s="91">
        <v>1813638.83128</v>
      </c>
      <c r="BE31" s="7"/>
      <c r="BF31" s="7"/>
      <c r="BG31" s="7"/>
      <c r="BH31" s="7"/>
    </row>
    <row r="32" spans="1:60" s="5" customFormat="1" ht="18">
      <c r="A32" s="111" t="s">
        <v>21</v>
      </c>
      <c r="B32" s="124">
        <v>454616.77799999993</v>
      </c>
      <c r="C32" s="66">
        <f>+B32/B$10</f>
        <v>3.248254410168841E-2</v>
      </c>
      <c r="D32" s="124">
        <v>324655.17500000005</v>
      </c>
      <c r="E32" s="66">
        <f>+D32/D$10</f>
        <v>2.167939674519169E-2</v>
      </c>
      <c r="F32" s="65">
        <f>+D32-B32</f>
        <v>-129961.60299999989</v>
      </c>
      <c r="G32" s="68">
        <f>+F32/B32</f>
        <v>-0.28587067017574946</v>
      </c>
      <c r="H32" s="130">
        <v>298123.62900000002</v>
      </c>
      <c r="I32" s="67">
        <f>+H32/$H$10</f>
        <v>1.7836082280777175E-2</v>
      </c>
      <c r="J32" s="65">
        <f>+H32-D32</f>
        <v>-26531.546000000031</v>
      </c>
      <c r="K32" s="68">
        <f>+J32/D32</f>
        <v>-8.1722233443529829E-2</v>
      </c>
      <c r="L32" s="135">
        <v>352096.82276000001</v>
      </c>
      <c r="M32" s="68">
        <f>+L32/$L$10</f>
        <v>1.8316288849983913E-2</v>
      </c>
      <c r="N32" s="65">
        <f>+L32-H32</f>
        <v>53973.193759999995</v>
      </c>
      <c r="O32" s="68">
        <f>+N32/H32</f>
        <v>0.18104299193271928</v>
      </c>
      <c r="P32" s="135">
        <v>506064.59499999997</v>
      </c>
      <c r="Q32" s="68">
        <f>+P32/$P$10</f>
        <v>2.4588114080641991E-2</v>
      </c>
      <c r="R32" s="65">
        <f>+P32-L32</f>
        <v>153967.77223999996</v>
      </c>
      <c r="S32" s="68">
        <f>+R32/L32</f>
        <v>0.43728816134461151</v>
      </c>
      <c r="T32" s="135">
        <v>582687.723</v>
      </c>
      <c r="U32" s="68">
        <f>+T32/$T$10</f>
        <v>2.5037096590574997E-2</v>
      </c>
      <c r="V32" s="69">
        <f>+T32-P32</f>
        <v>76623.128000000026</v>
      </c>
      <c r="W32" s="68">
        <f>+V32/P32</f>
        <v>0.15140977803436345</v>
      </c>
      <c r="X32" s="135">
        <v>605054.98118999996</v>
      </c>
      <c r="Y32" s="70">
        <f>+X32/$X$10</f>
        <v>2.445774038208532E-2</v>
      </c>
      <c r="Z32" s="69">
        <f>+X32-T32</f>
        <v>22367.258189999964</v>
      </c>
      <c r="AA32" s="68">
        <f>+Z32/T32</f>
        <v>3.8386355687813185E-2</v>
      </c>
      <c r="AB32" s="135">
        <v>556610</v>
      </c>
      <c r="AC32" s="71">
        <f>+AB32/$AB$10</f>
        <v>2.0613585112900755E-2</v>
      </c>
      <c r="AD32" s="65">
        <f>+AB32-X32</f>
        <v>-48444.981189999962</v>
      </c>
      <c r="AE32" s="72">
        <f>+AD32/X32</f>
        <v>-8.0067072738943743E-2</v>
      </c>
      <c r="AF32" s="91">
        <v>612454.22666000004</v>
      </c>
      <c r="AG32" s="71">
        <f t="shared" si="23"/>
        <v>2.1477933253504153E-2</v>
      </c>
      <c r="AH32" s="46">
        <f>+AF32-AB32</f>
        <v>55844.226660000044</v>
      </c>
      <c r="AI32" s="72">
        <f>+AH32/AB32</f>
        <v>0.10032918319828972</v>
      </c>
      <c r="AJ32" s="91">
        <v>768670.66856999998</v>
      </c>
      <c r="AK32" s="67">
        <f>+AJ32/$AJ$10</f>
        <v>2.4128032444283937E-2</v>
      </c>
      <c r="AL32" s="89">
        <f>+AJ32-AF32</f>
        <v>156216.44190999994</v>
      </c>
      <c r="AM32" s="150">
        <f t="shared" si="0"/>
        <v>0.25506631370955085</v>
      </c>
      <c r="AN32" s="91">
        <v>634971.26991000003</v>
      </c>
      <c r="AO32" s="73">
        <f>+AN32/$AN$10</f>
        <v>1.8815906333658039E-2</v>
      </c>
      <c r="AP32" s="74">
        <f>+AN32-AJ32</f>
        <v>-133699.39865999995</v>
      </c>
      <c r="AQ32" s="75">
        <f>+AP32/AJ32</f>
        <v>-0.17393586632976155</v>
      </c>
      <c r="AR32" s="91">
        <v>847222.68154000002</v>
      </c>
      <c r="BE32" s="7"/>
      <c r="BF32" s="7"/>
      <c r="BG32" s="7"/>
      <c r="BH32" s="7"/>
    </row>
    <row r="33" spans="1:60" s="5" customFormat="1" ht="18">
      <c r="A33" s="111" t="s">
        <v>22</v>
      </c>
      <c r="B33" s="124">
        <v>409650.28500000003</v>
      </c>
      <c r="C33" s="66">
        <f>+B33/B$10</f>
        <v>2.9269670836437389E-2</v>
      </c>
      <c r="D33" s="124">
        <v>416588.39199999999</v>
      </c>
      <c r="E33" s="66">
        <f>+D33/D$10</f>
        <v>2.7818392328443367E-2</v>
      </c>
      <c r="F33" s="65">
        <f>+D33-B33</f>
        <v>6938.10699999996</v>
      </c>
      <c r="G33" s="67">
        <f>+F33/B33</f>
        <v>1.6936658545227083E-2</v>
      </c>
      <c r="H33" s="130">
        <v>716100.53799999994</v>
      </c>
      <c r="I33" s="67">
        <f>+H33/$H$10</f>
        <v>4.2842723201510474E-2</v>
      </c>
      <c r="J33" s="65">
        <f>+H33-D33</f>
        <v>299512.14599999995</v>
      </c>
      <c r="K33" s="68">
        <f>+J33/D33</f>
        <v>0.71896421444215364</v>
      </c>
      <c r="L33" s="135">
        <v>863818.27237999998</v>
      </c>
      <c r="M33" s="68">
        <f>+L33/$L$10</f>
        <v>4.4936346959287624E-2</v>
      </c>
      <c r="N33" s="65">
        <f>+L33-H33</f>
        <v>147717.73438000004</v>
      </c>
      <c r="O33" s="68">
        <f>+N33/H33</f>
        <v>0.20628071973323953</v>
      </c>
      <c r="P33" s="135">
        <v>949127.81700000004</v>
      </c>
      <c r="Q33" s="68">
        <f>+P33/$P$10</f>
        <v>4.6115186227376162E-2</v>
      </c>
      <c r="R33" s="65">
        <f>+P33-L33</f>
        <v>85309.544620000059</v>
      </c>
      <c r="S33" s="68">
        <f>+R33/L33</f>
        <v>9.8758671062785491E-2</v>
      </c>
      <c r="T33" s="135">
        <v>1521609.97</v>
      </c>
      <c r="U33" s="68">
        <f>+T33/$T$10</f>
        <v>6.5380982451335987E-2</v>
      </c>
      <c r="V33" s="69">
        <f>+T33-P33</f>
        <v>572482.15299999993</v>
      </c>
      <c r="W33" s="68">
        <f>+V33/P33</f>
        <v>0.60316655222422999</v>
      </c>
      <c r="X33" s="135">
        <v>1410729.55828</v>
      </c>
      <c r="Y33" s="70">
        <f>+X33/$X$10</f>
        <v>5.7024995014314905E-2</v>
      </c>
      <c r="Z33" s="69">
        <f>+X33-T33</f>
        <v>-110880.41171999997</v>
      </c>
      <c r="AA33" s="68">
        <f>+Z33/T33</f>
        <v>-7.287045557410482E-2</v>
      </c>
      <c r="AB33" s="135">
        <v>807096</v>
      </c>
      <c r="AC33" s="71">
        <f>+AB33/$AB$10</f>
        <v>2.9890124306573267E-2</v>
      </c>
      <c r="AD33" s="65">
        <f>+AB33-X33</f>
        <v>-603633.55828</v>
      </c>
      <c r="AE33" s="72">
        <f>+AD33/X33</f>
        <v>-0.4278875102156125</v>
      </c>
      <c r="AF33" s="91">
        <v>822236.70675999997</v>
      </c>
      <c r="AG33" s="71">
        <f t="shared" si="23"/>
        <v>2.8834718314673578E-2</v>
      </c>
      <c r="AH33" s="46">
        <f>+AF33-AB33</f>
        <v>15140.706759999972</v>
      </c>
      <c r="AI33" s="72">
        <f>+AH33/AB33</f>
        <v>1.8759486802065642E-2</v>
      </c>
      <c r="AJ33" s="91">
        <v>1292867.2778700001</v>
      </c>
      <c r="AK33" s="67">
        <f>+AJ33/$AJ$10</f>
        <v>4.0582195863714893E-2</v>
      </c>
      <c r="AL33" s="89">
        <f>+AJ33-AF33</f>
        <v>470630.57111000014</v>
      </c>
      <c r="AM33" s="150">
        <f t="shared" si="0"/>
        <v>0.5723784492235896</v>
      </c>
      <c r="AN33" s="91">
        <v>1103310.0762499999</v>
      </c>
      <c r="AO33" s="73">
        <f>+AN33/$AN$10</f>
        <v>3.2694044652829046E-2</v>
      </c>
      <c r="AP33" s="74">
        <f>+AN33-AJ33</f>
        <v>-189557.20162000018</v>
      </c>
      <c r="AQ33" s="75">
        <f>+AP33/AJ33</f>
        <v>-0.14661768061165245</v>
      </c>
      <c r="AR33" s="91">
        <v>1477896.49242</v>
      </c>
      <c r="BE33" s="7"/>
      <c r="BF33" s="7"/>
      <c r="BG33" s="7"/>
      <c r="BH33" s="7"/>
    </row>
    <row r="34" spans="1:60" ht="18">
      <c r="A34" s="111"/>
      <c r="B34" s="125"/>
      <c r="C34" s="56"/>
      <c r="D34" s="125"/>
      <c r="E34" s="56"/>
      <c r="F34" s="33"/>
      <c r="G34" s="34"/>
      <c r="H34" s="94"/>
      <c r="I34" s="63"/>
      <c r="J34" s="33"/>
      <c r="K34" s="36"/>
      <c r="L34" s="94"/>
      <c r="M34" s="36"/>
      <c r="N34" s="33"/>
      <c r="O34" s="36"/>
      <c r="P34" s="94"/>
      <c r="Q34" s="36"/>
      <c r="R34" s="33"/>
      <c r="S34" s="36"/>
      <c r="T34" s="94"/>
      <c r="U34" s="36"/>
      <c r="V34" s="35"/>
      <c r="W34" s="36"/>
      <c r="X34" s="94"/>
      <c r="Y34" s="57"/>
      <c r="Z34" s="35"/>
      <c r="AA34" s="36"/>
      <c r="AB34" s="94"/>
      <c r="AC34" s="59"/>
      <c r="AD34" s="33"/>
      <c r="AE34" s="37"/>
      <c r="AF34" s="93"/>
      <c r="AG34" s="59"/>
      <c r="AH34" s="46"/>
      <c r="AI34" s="37"/>
      <c r="AJ34" s="93"/>
      <c r="AK34" s="63"/>
      <c r="AL34" s="89"/>
      <c r="AM34" s="149"/>
      <c r="AN34" s="93"/>
      <c r="AO34" s="58"/>
      <c r="AP34" s="74"/>
      <c r="AQ34" s="61"/>
      <c r="AR34" s="93"/>
    </row>
    <row r="35" spans="1:60" s="4" customFormat="1" ht="18">
      <c r="A35" s="116" t="s">
        <v>23</v>
      </c>
      <c r="B35" s="120">
        <v>300785.54100000003</v>
      </c>
      <c r="C35" s="56">
        <f t="shared" ref="C35:C40" si="31">+B35/B$10</f>
        <v>2.1491242896193134E-2</v>
      </c>
      <c r="D35" s="120">
        <v>291581.43099999998</v>
      </c>
      <c r="E35" s="56">
        <f t="shared" ref="E35:E40" si="32">+D35/D$10</f>
        <v>1.9470841720541601E-2</v>
      </c>
      <c r="F35" s="33">
        <f t="shared" ref="F35:F40" si="33">+D35-B35</f>
        <v>-9204.1100000000442</v>
      </c>
      <c r="G35" s="36">
        <f t="shared" ref="G35:G40" si="34">+F35/B35</f>
        <v>-3.0600240853997842E-2</v>
      </c>
      <c r="H35" s="90">
        <f>SUM(H36:H42)</f>
        <v>291811.18999999994</v>
      </c>
      <c r="I35" s="63">
        <f t="shared" ref="I35:I40" si="35">+H35/$H$10</f>
        <v>1.7458422912500843E-2</v>
      </c>
      <c r="J35" s="33">
        <f t="shared" ref="J35:J40" si="36">+H35-D35</f>
        <v>229.75899999996182</v>
      </c>
      <c r="K35" s="36">
        <f t="shared" ref="K35:K40" si="37">+J35/D35</f>
        <v>7.8797541809156506E-4</v>
      </c>
      <c r="L35" s="90">
        <f>SUM(L36:L42)</f>
        <v>324937.20306999999</v>
      </c>
      <c r="M35" s="36">
        <f t="shared" ref="M35:M40" si="38">+L35/$L$10</f>
        <v>1.6903429070681566E-2</v>
      </c>
      <c r="N35" s="33">
        <f t="shared" ref="N35:N40" si="39">+L35-H35</f>
        <v>33126.013070000045</v>
      </c>
      <c r="O35" s="36">
        <f t="shared" ref="O35:O40" si="40">+N35/H35</f>
        <v>0.11351865248896059</v>
      </c>
      <c r="P35" s="90">
        <f>SUM(P36:P42)</f>
        <v>378164.20999999996</v>
      </c>
      <c r="Q35" s="36">
        <f t="shared" ref="Q35:Q40" si="41">+P35/$P$10</f>
        <v>1.8373829800711221E-2</v>
      </c>
      <c r="R35" s="33">
        <f t="shared" ref="R35:R40" si="42">+P35-L35</f>
        <v>53227.006929999974</v>
      </c>
      <c r="S35" s="36">
        <f t="shared" ref="S35:S40" si="43">+R35/L35</f>
        <v>0.1638070569547356</v>
      </c>
      <c r="T35" s="88">
        <f>SUM(T36:T42)</f>
        <v>451053.22400000005</v>
      </c>
      <c r="U35" s="36">
        <f t="shared" ref="U35:U40" si="44">+T35/$T$10</f>
        <v>1.9380986918061876E-2</v>
      </c>
      <c r="V35" s="35">
        <f t="shared" ref="V35:V40" si="45">+T35-P35</f>
        <v>72889.014000000083</v>
      </c>
      <c r="W35" s="36">
        <f t="shared" ref="W35:W40" si="46">+V35/P35</f>
        <v>0.19274434775305704</v>
      </c>
      <c r="X35" s="88">
        <f>SUM(X36:X42)</f>
        <v>459737.93539</v>
      </c>
      <c r="Y35" s="57">
        <f t="shared" ref="Y35:Y40" si="47">+X35/$X$10</f>
        <v>1.8583684817287102E-2</v>
      </c>
      <c r="Z35" s="35">
        <f t="shared" ref="Z35:Z40" si="48">+X35-T35</f>
        <v>8684.7113899999531</v>
      </c>
      <c r="AA35" s="36">
        <f t="shared" ref="AA35:AA40" si="49">+Z35/T35</f>
        <v>1.9254294012096346E-2</v>
      </c>
      <c r="AB35" s="88">
        <f>SUM(AB36:AB42)</f>
        <v>527376.80000000005</v>
      </c>
      <c r="AC35" s="59">
        <f t="shared" ref="AC35:AC42" si="50">+AB35/$AB$10</f>
        <v>1.9530958037709059E-2</v>
      </c>
      <c r="AD35" s="33">
        <f t="shared" ref="AD35:AD42" si="51">+AB35-X35</f>
        <v>67638.864610000048</v>
      </c>
      <c r="AE35" s="37">
        <f t="shared" ref="AE35:AE40" si="52">+AD35/X35</f>
        <v>0.1471248278709508</v>
      </c>
      <c r="AF35" s="88">
        <f>SUM(AF36:AF42)</f>
        <v>639321.58794999996</v>
      </c>
      <c r="AG35" s="59">
        <f t="shared" si="23"/>
        <v>2.2420134919139401E-2</v>
      </c>
      <c r="AH35" s="39">
        <f t="shared" ref="AH35:AH42" si="53">+AF35-AB35</f>
        <v>111944.78794999991</v>
      </c>
      <c r="AI35" s="37">
        <f t="shared" ref="AI35:AI42" si="54">+AH35/AB35</f>
        <v>0.21226718344455028</v>
      </c>
      <c r="AJ35" s="88">
        <f>SUM(AJ36:AJ42)</f>
        <v>701726.3886699999</v>
      </c>
      <c r="AK35" s="63">
        <f>+AJ35/$AJ$10</f>
        <v>2.2026698513601586E-2</v>
      </c>
      <c r="AL35" s="145">
        <f t="shared" ref="AL35:AL42" si="55">+AJ35-AF35</f>
        <v>62404.800719999941</v>
      </c>
      <c r="AM35" s="147">
        <f t="shared" si="0"/>
        <v>9.761097059165863E-2</v>
      </c>
      <c r="AN35" s="88">
        <f>SUM(AN36:AN42)</f>
        <v>718900.03133999999</v>
      </c>
      <c r="AO35" s="58">
        <f t="shared" ref="AO35:AO42" si="56">+AN35/$AN$10</f>
        <v>2.1302941241537639E-2</v>
      </c>
      <c r="AP35" s="64">
        <f t="shared" ref="AP35:AP42" si="57">+AN35-AJ35</f>
        <v>17173.642670000088</v>
      </c>
      <c r="AQ35" s="43">
        <f t="shared" ref="AQ35:AQ42" si="58">+AP35/AJ35</f>
        <v>2.4473417199757496E-2</v>
      </c>
      <c r="AR35" s="88">
        <f>SUM(AR36:AR42)</f>
        <v>777703.98111000017</v>
      </c>
      <c r="BE35" s="6"/>
      <c r="BF35" s="6"/>
      <c r="BG35" s="6"/>
      <c r="BH35" s="6"/>
    </row>
    <row r="36" spans="1:60" s="5" customFormat="1" ht="18">
      <c r="A36" s="111" t="s">
        <v>24</v>
      </c>
      <c r="B36" s="124">
        <v>56842.437000000005</v>
      </c>
      <c r="C36" s="66">
        <f t="shared" si="31"/>
        <v>4.0614140437640108E-3</v>
      </c>
      <c r="D36" s="124">
        <v>60465.252999999997</v>
      </c>
      <c r="E36" s="66">
        <f t="shared" si="32"/>
        <v>4.0376692257728273E-3</v>
      </c>
      <c r="F36" s="65">
        <f t="shared" si="33"/>
        <v>3622.8159999999916</v>
      </c>
      <c r="G36" s="68">
        <f t="shared" si="34"/>
        <v>6.3734353965154436E-2</v>
      </c>
      <c r="H36" s="130">
        <v>62419.161999999997</v>
      </c>
      <c r="I36" s="67">
        <f t="shared" si="35"/>
        <v>3.7344014396428803E-3</v>
      </c>
      <c r="J36" s="65">
        <f t="shared" si="36"/>
        <v>1953.9089999999997</v>
      </c>
      <c r="K36" s="68">
        <f t="shared" si="37"/>
        <v>3.2314575777926534E-2</v>
      </c>
      <c r="L36" s="135">
        <v>79350.249320000003</v>
      </c>
      <c r="M36" s="68">
        <f t="shared" si="38"/>
        <v>4.1278477762750022E-3</v>
      </c>
      <c r="N36" s="65">
        <f t="shared" si="39"/>
        <v>16931.087320000006</v>
      </c>
      <c r="O36" s="68">
        <f t="shared" si="40"/>
        <v>0.27124823175293522</v>
      </c>
      <c r="P36" s="135">
        <v>98219.892999999996</v>
      </c>
      <c r="Q36" s="68">
        <f t="shared" si="41"/>
        <v>4.7722009362706945E-3</v>
      </c>
      <c r="R36" s="65">
        <f t="shared" si="42"/>
        <v>18869.643679999994</v>
      </c>
      <c r="S36" s="68">
        <f t="shared" si="43"/>
        <v>0.23780194569904084</v>
      </c>
      <c r="T36" s="135">
        <v>144439.55100000001</v>
      </c>
      <c r="U36" s="68">
        <f t="shared" si="44"/>
        <v>6.2063208939212256E-3</v>
      </c>
      <c r="V36" s="69">
        <f t="shared" si="45"/>
        <v>46219.65800000001</v>
      </c>
      <c r="W36" s="68">
        <f t="shared" si="46"/>
        <v>0.47057328804053994</v>
      </c>
      <c r="X36" s="135">
        <v>110087.33457000001</v>
      </c>
      <c r="Y36" s="70">
        <f t="shared" si="47"/>
        <v>4.4499880704615326E-3</v>
      </c>
      <c r="Z36" s="69">
        <f t="shared" si="48"/>
        <v>-34352.21643</v>
      </c>
      <c r="AA36" s="68">
        <f t="shared" si="49"/>
        <v>-0.23783109399170035</v>
      </c>
      <c r="AB36" s="135">
        <v>111203.4</v>
      </c>
      <c r="AC36" s="71">
        <f t="shared" si="50"/>
        <v>4.118324770923892E-3</v>
      </c>
      <c r="AD36" s="65">
        <f t="shared" si="51"/>
        <v>1116.0654299999878</v>
      </c>
      <c r="AE36" s="72">
        <f t="shared" si="52"/>
        <v>1.0138000291853081E-2</v>
      </c>
      <c r="AF36" s="91">
        <v>185517.03443</v>
      </c>
      <c r="AG36" s="71">
        <f t="shared" si="23"/>
        <v>6.505829022692913E-3</v>
      </c>
      <c r="AH36" s="46">
        <f t="shared" si="53"/>
        <v>74313.634430000006</v>
      </c>
      <c r="AI36" s="72">
        <f t="shared" si="54"/>
        <v>0.66826764676259909</v>
      </c>
      <c r="AJ36" s="91">
        <v>187281.30090999999</v>
      </c>
      <c r="AK36" s="67">
        <f t="shared" ref="AK36:AK42" si="59">+AJ36/$AJ$10</f>
        <v>5.8786285067578044E-3</v>
      </c>
      <c r="AL36" s="89">
        <f t="shared" si="55"/>
        <v>1764.2664799999911</v>
      </c>
      <c r="AM36" s="150">
        <f t="shared" si="0"/>
        <v>9.5099972108797955E-3</v>
      </c>
      <c r="AN36" s="91">
        <v>183864.15593000001</v>
      </c>
      <c r="AO36" s="73">
        <f t="shared" si="56"/>
        <v>5.4483893997067474E-3</v>
      </c>
      <c r="AP36" s="74">
        <f t="shared" si="57"/>
        <v>-3417.1449799999828</v>
      </c>
      <c r="AQ36" s="75">
        <f t="shared" si="58"/>
        <v>-1.8246055337057532E-2</v>
      </c>
      <c r="AR36" s="91">
        <v>186946.17512</v>
      </c>
      <c r="BE36" s="7"/>
      <c r="BF36" s="7"/>
      <c r="BG36" s="7"/>
      <c r="BH36" s="7"/>
    </row>
    <row r="37" spans="1:60" s="5" customFormat="1" ht="18">
      <c r="A37" s="111" t="s">
        <v>25</v>
      </c>
      <c r="B37" s="124">
        <v>69865.52900000001</v>
      </c>
      <c r="C37" s="66">
        <f t="shared" si="31"/>
        <v>4.9919189892509673E-3</v>
      </c>
      <c r="D37" s="124">
        <v>65417.131000000008</v>
      </c>
      <c r="E37" s="66">
        <f t="shared" si="32"/>
        <v>4.3683392290949268E-3</v>
      </c>
      <c r="F37" s="65">
        <f t="shared" si="33"/>
        <v>-4448.398000000001</v>
      </c>
      <c r="G37" s="68">
        <f t="shared" si="34"/>
        <v>-6.3670855480103788E-2</v>
      </c>
      <c r="H37" s="130">
        <v>49498.271999999997</v>
      </c>
      <c r="I37" s="67">
        <f t="shared" si="35"/>
        <v>2.9613729549370573E-3</v>
      </c>
      <c r="J37" s="65">
        <f t="shared" si="36"/>
        <v>-15918.859000000011</v>
      </c>
      <c r="K37" s="68">
        <f t="shared" si="37"/>
        <v>-0.24334388801000781</v>
      </c>
      <c r="L37" s="135">
        <v>53442.585209999997</v>
      </c>
      <c r="M37" s="68">
        <f t="shared" si="38"/>
        <v>2.7801154805178851E-3</v>
      </c>
      <c r="N37" s="65">
        <f t="shared" si="39"/>
        <v>3944.3132100000003</v>
      </c>
      <c r="O37" s="68">
        <f t="shared" si="40"/>
        <v>7.9685876913036482E-2</v>
      </c>
      <c r="P37" s="135">
        <v>55161.756999999998</v>
      </c>
      <c r="Q37" s="68">
        <f t="shared" si="41"/>
        <v>2.680139230061435E-3</v>
      </c>
      <c r="R37" s="65">
        <f t="shared" si="42"/>
        <v>1719.1717900000003</v>
      </c>
      <c r="S37" s="68">
        <f t="shared" si="43"/>
        <v>3.2168574616003316E-2</v>
      </c>
      <c r="T37" s="135">
        <v>60337.065000000002</v>
      </c>
      <c r="U37" s="68">
        <f t="shared" si="44"/>
        <v>2.5925806650242433E-3</v>
      </c>
      <c r="V37" s="69">
        <f t="shared" si="45"/>
        <v>5175.3080000000045</v>
      </c>
      <c r="W37" s="68">
        <f t="shared" si="46"/>
        <v>9.3820579355367612E-2</v>
      </c>
      <c r="X37" s="135">
        <v>63662.660100000001</v>
      </c>
      <c r="Y37" s="70">
        <f t="shared" si="47"/>
        <v>2.5733939247907741E-3</v>
      </c>
      <c r="Z37" s="69">
        <f t="shared" si="48"/>
        <v>3325.5950999999986</v>
      </c>
      <c r="AA37" s="68">
        <f t="shared" si="49"/>
        <v>5.511695174433822E-2</v>
      </c>
      <c r="AB37" s="135">
        <v>67551</v>
      </c>
      <c r="AC37" s="71">
        <f t="shared" si="50"/>
        <v>2.5016947017868145E-3</v>
      </c>
      <c r="AD37" s="65">
        <f t="shared" si="51"/>
        <v>3888.339899999999</v>
      </c>
      <c r="AE37" s="72">
        <f t="shared" si="52"/>
        <v>6.107724518410438E-2</v>
      </c>
      <c r="AF37" s="91">
        <v>83659.22378</v>
      </c>
      <c r="AG37" s="71">
        <f t="shared" si="23"/>
        <v>2.9338147181802443E-3</v>
      </c>
      <c r="AH37" s="46">
        <f t="shared" si="53"/>
        <v>16108.22378</v>
      </c>
      <c r="AI37" s="72">
        <f t="shared" si="54"/>
        <v>0.23846018238071975</v>
      </c>
      <c r="AJ37" s="91">
        <v>90909.050199999998</v>
      </c>
      <c r="AK37" s="67">
        <f t="shared" si="59"/>
        <v>2.853571239794077E-3</v>
      </c>
      <c r="AL37" s="89">
        <f t="shared" si="55"/>
        <v>7249.8264199999976</v>
      </c>
      <c r="AM37" s="150">
        <f t="shared" si="0"/>
        <v>8.665902087574924E-2</v>
      </c>
      <c r="AN37" s="91">
        <v>90653.866320000001</v>
      </c>
      <c r="AO37" s="73">
        <f t="shared" si="56"/>
        <v>2.6863178513617564E-3</v>
      </c>
      <c r="AP37" s="74">
        <f t="shared" si="57"/>
        <v>-255.18387999999686</v>
      </c>
      <c r="AQ37" s="75">
        <f t="shared" si="58"/>
        <v>-2.8070239369852846E-3</v>
      </c>
      <c r="AR37" s="91">
        <v>101322.35381</v>
      </c>
      <c r="BE37" s="7"/>
      <c r="BF37" s="7"/>
      <c r="BG37" s="7"/>
      <c r="BH37" s="7"/>
    </row>
    <row r="38" spans="1:60" s="5" customFormat="1" ht="36">
      <c r="A38" s="113" t="s">
        <v>47</v>
      </c>
      <c r="B38" s="124">
        <v>14598.191999999999</v>
      </c>
      <c r="C38" s="66">
        <f t="shared" si="31"/>
        <v>1.0430464478918E-3</v>
      </c>
      <c r="D38" s="124">
        <v>14067.193000000001</v>
      </c>
      <c r="E38" s="66">
        <f t="shared" si="32"/>
        <v>9.3936053271962577E-4</v>
      </c>
      <c r="F38" s="65">
        <f t="shared" si="33"/>
        <v>-530.99899999999798</v>
      </c>
      <c r="G38" s="68">
        <f t="shared" si="34"/>
        <v>-3.6374298954281327E-2</v>
      </c>
      <c r="H38" s="130">
        <v>14539.876</v>
      </c>
      <c r="I38" s="67">
        <f t="shared" si="35"/>
        <v>8.6988886308068296E-4</v>
      </c>
      <c r="J38" s="65">
        <f t="shared" si="36"/>
        <v>472.68299999999908</v>
      </c>
      <c r="K38" s="68">
        <f t="shared" si="37"/>
        <v>3.360179959143228E-2</v>
      </c>
      <c r="L38" s="135">
        <v>15026.170330000001</v>
      </c>
      <c r="M38" s="68">
        <f t="shared" si="38"/>
        <v>7.8167043347885875E-4</v>
      </c>
      <c r="N38" s="65">
        <f t="shared" si="39"/>
        <v>486.29433000000063</v>
      </c>
      <c r="O38" s="68">
        <f t="shared" si="40"/>
        <v>3.3445562396818285E-2</v>
      </c>
      <c r="P38" s="135">
        <v>17760.569</v>
      </c>
      <c r="Q38" s="68">
        <f t="shared" si="41"/>
        <v>8.6293113769224199E-4</v>
      </c>
      <c r="R38" s="65">
        <f t="shared" si="42"/>
        <v>2734.3986699999987</v>
      </c>
      <c r="S38" s="68">
        <f t="shared" si="43"/>
        <v>0.18197575363169721</v>
      </c>
      <c r="T38" s="135">
        <v>18697.577000000001</v>
      </c>
      <c r="U38" s="68">
        <f t="shared" si="44"/>
        <v>8.0340295990535826E-4</v>
      </c>
      <c r="V38" s="69">
        <f t="shared" si="45"/>
        <v>937.00800000000163</v>
      </c>
      <c r="W38" s="68">
        <f t="shared" si="46"/>
        <v>5.275776919084077E-2</v>
      </c>
      <c r="X38" s="135">
        <v>19513.35094</v>
      </c>
      <c r="Y38" s="70">
        <f t="shared" si="47"/>
        <v>7.8877537762997657E-4</v>
      </c>
      <c r="Z38" s="69">
        <f t="shared" si="48"/>
        <v>815.77393999999913</v>
      </c>
      <c r="AA38" s="68">
        <f t="shared" si="49"/>
        <v>4.362992809175216E-2</v>
      </c>
      <c r="AB38" s="135">
        <v>27336</v>
      </c>
      <c r="AC38" s="71">
        <f t="shared" si="50"/>
        <v>1.0123658623565064E-3</v>
      </c>
      <c r="AD38" s="65">
        <f t="shared" si="51"/>
        <v>7822.6490599999997</v>
      </c>
      <c r="AE38" s="72">
        <f t="shared" si="52"/>
        <v>0.40088701751191891</v>
      </c>
      <c r="AF38" s="91">
        <v>26889.856199999998</v>
      </c>
      <c r="AG38" s="71">
        <f t="shared" si="23"/>
        <v>9.4299053140593564E-4</v>
      </c>
      <c r="AH38" s="65">
        <f t="shared" si="53"/>
        <v>-446.14380000000165</v>
      </c>
      <c r="AI38" s="72">
        <f t="shared" si="54"/>
        <v>-1.6320741878841149E-2</v>
      </c>
      <c r="AJ38" s="91">
        <v>38928.972549999999</v>
      </c>
      <c r="AK38" s="67">
        <f t="shared" si="59"/>
        <v>1.2219531082881458E-3</v>
      </c>
      <c r="AL38" s="89">
        <f t="shared" si="55"/>
        <v>12039.11635</v>
      </c>
      <c r="AM38" s="150">
        <f t="shared" si="0"/>
        <v>0.44771962558877504</v>
      </c>
      <c r="AN38" s="91">
        <v>44792.663280000001</v>
      </c>
      <c r="AO38" s="73">
        <f t="shared" si="56"/>
        <v>1.3273270723430106E-3</v>
      </c>
      <c r="AP38" s="74">
        <f t="shared" si="57"/>
        <v>5863.6907300000021</v>
      </c>
      <c r="AQ38" s="75">
        <f t="shared" si="58"/>
        <v>0.15062536578556585</v>
      </c>
      <c r="AR38" s="91">
        <v>40540.99495</v>
      </c>
      <c r="BE38" s="7"/>
      <c r="BF38" s="7"/>
      <c r="BG38" s="7"/>
      <c r="BH38" s="7"/>
    </row>
    <row r="39" spans="1:60" s="5" customFormat="1" ht="36">
      <c r="A39" s="113" t="s">
        <v>26</v>
      </c>
      <c r="B39" s="124">
        <v>38001.529000000002</v>
      </c>
      <c r="C39" s="66">
        <f t="shared" si="31"/>
        <v>2.7152239015562495E-3</v>
      </c>
      <c r="D39" s="124">
        <v>45374.623999999996</v>
      </c>
      <c r="E39" s="66">
        <f t="shared" si="32"/>
        <v>3.0299670284322329E-3</v>
      </c>
      <c r="F39" s="65">
        <f t="shared" si="33"/>
        <v>7373.0949999999939</v>
      </c>
      <c r="G39" s="68">
        <f t="shared" si="34"/>
        <v>0.19402100899676941</v>
      </c>
      <c r="H39" s="130">
        <v>47337.006999999998</v>
      </c>
      <c r="I39" s="67">
        <f t="shared" si="35"/>
        <v>2.8320692144054274E-3</v>
      </c>
      <c r="J39" s="65">
        <f t="shared" si="36"/>
        <v>1962.3830000000016</v>
      </c>
      <c r="K39" s="68">
        <f t="shared" si="37"/>
        <v>4.324846857133189E-2</v>
      </c>
      <c r="L39" s="135">
        <v>51720.744140000003</v>
      </c>
      <c r="M39" s="68">
        <f t="shared" si="38"/>
        <v>2.6905442706879621E-3</v>
      </c>
      <c r="N39" s="65">
        <f t="shared" si="39"/>
        <v>4383.7371400000047</v>
      </c>
      <c r="O39" s="68">
        <f t="shared" si="40"/>
        <v>9.260697745423585E-2</v>
      </c>
      <c r="P39" s="135">
        <v>56418.728000000003</v>
      </c>
      <c r="Q39" s="68">
        <f t="shared" si="41"/>
        <v>2.7412115647977918E-3</v>
      </c>
      <c r="R39" s="65">
        <f t="shared" si="42"/>
        <v>4697.9838600000003</v>
      </c>
      <c r="S39" s="68">
        <f t="shared" si="43"/>
        <v>9.0833647854781235E-2</v>
      </c>
      <c r="T39" s="135">
        <v>65446.072</v>
      </c>
      <c r="U39" s="68">
        <f t="shared" si="44"/>
        <v>2.8121059728209268E-3</v>
      </c>
      <c r="V39" s="69">
        <f t="shared" si="45"/>
        <v>9027.3439999999973</v>
      </c>
      <c r="W39" s="68">
        <f t="shared" si="46"/>
        <v>0.16000615965677206</v>
      </c>
      <c r="X39" s="135">
        <v>75115.245599999995</v>
      </c>
      <c r="Y39" s="70">
        <f t="shared" si="47"/>
        <v>3.0363342716527002E-3</v>
      </c>
      <c r="Z39" s="69">
        <f t="shared" si="48"/>
        <v>9669.1735999999946</v>
      </c>
      <c r="AA39" s="68">
        <f t="shared" si="49"/>
        <v>0.1477426116574268</v>
      </c>
      <c r="AB39" s="135">
        <v>92229</v>
      </c>
      <c r="AC39" s="71">
        <f t="shared" si="50"/>
        <v>3.4156237605823172E-3</v>
      </c>
      <c r="AD39" s="65">
        <f t="shared" si="51"/>
        <v>17113.754400000005</v>
      </c>
      <c r="AE39" s="72">
        <f t="shared" si="52"/>
        <v>0.22783330152620851</v>
      </c>
      <c r="AF39" s="91">
        <v>102051.38557</v>
      </c>
      <c r="AG39" s="71">
        <f t="shared" si="23"/>
        <v>3.5788027125770324E-3</v>
      </c>
      <c r="AH39" s="65">
        <f t="shared" si="53"/>
        <v>9822.3855699999986</v>
      </c>
      <c r="AI39" s="72">
        <f t="shared" si="54"/>
        <v>0.10649996823125046</v>
      </c>
      <c r="AJ39" s="91">
        <v>107194.35088</v>
      </c>
      <c r="AK39" s="67">
        <f t="shared" si="59"/>
        <v>3.3647553908726559E-3</v>
      </c>
      <c r="AL39" s="89">
        <f t="shared" si="55"/>
        <v>5142.9653099999996</v>
      </c>
      <c r="AM39" s="150">
        <f t="shared" si="0"/>
        <v>5.0395840108141313E-2</v>
      </c>
      <c r="AN39" s="91">
        <v>113399.53034</v>
      </c>
      <c r="AO39" s="73">
        <f t="shared" si="56"/>
        <v>3.3603330454001212E-3</v>
      </c>
      <c r="AP39" s="74">
        <f t="shared" si="57"/>
        <v>6205.1794599999994</v>
      </c>
      <c r="AQ39" s="75">
        <f t="shared" si="58"/>
        <v>5.7887187235701083E-2</v>
      </c>
      <c r="AR39" s="91">
        <v>117789.76631000001</v>
      </c>
      <c r="BE39" s="7"/>
      <c r="BF39" s="7"/>
      <c r="BG39" s="7"/>
      <c r="BH39" s="7"/>
    </row>
    <row r="40" spans="1:60" s="5" customFormat="1" ht="36">
      <c r="A40" s="113" t="s">
        <v>27</v>
      </c>
      <c r="B40" s="124">
        <v>23428.127000000004</v>
      </c>
      <c r="C40" s="66">
        <f t="shared" si="31"/>
        <v>1.6739487087242021E-3</v>
      </c>
      <c r="D40" s="124">
        <v>26216.130999999998</v>
      </c>
      <c r="E40" s="66">
        <f t="shared" si="32"/>
        <v>1.750626353246699E-3</v>
      </c>
      <c r="F40" s="65">
        <f t="shared" si="33"/>
        <v>2788.0039999999935</v>
      </c>
      <c r="G40" s="68">
        <f t="shared" si="34"/>
        <v>0.11900242814971905</v>
      </c>
      <c r="H40" s="130">
        <v>28312.936000000002</v>
      </c>
      <c r="I40" s="67">
        <f t="shared" si="35"/>
        <v>1.6939008081991991E-3</v>
      </c>
      <c r="J40" s="65">
        <f t="shared" si="36"/>
        <v>2096.8050000000039</v>
      </c>
      <c r="K40" s="68">
        <f t="shared" si="37"/>
        <v>7.9981481630527554E-2</v>
      </c>
      <c r="L40" s="135">
        <v>31458.09878</v>
      </c>
      <c r="M40" s="68">
        <f t="shared" si="38"/>
        <v>1.6364692512961388E-3</v>
      </c>
      <c r="N40" s="65">
        <f t="shared" si="39"/>
        <v>3145.1627799999987</v>
      </c>
      <c r="O40" s="68">
        <f t="shared" si="40"/>
        <v>0.11108571643717906</v>
      </c>
      <c r="P40" s="135">
        <v>35137.11</v>
      </c>
      <c r="Q40" s="68">
        <f t="shared" si="41"/>
        <v>1.7072035421566423E-3</v>
      </c>
      <c r="R40" s="65">
        <f t="shared" si="42"/>
        <v>3679.0112200000003</v>
      </c>
      <c r="S40" s="68">
        <f t="shared" si="43"/>
        <v>0.11694957300912895</v>
      </c>
      <c r="T40" s="135">
        <v>37307.010999999999</v>
      </c>
      <c r="U40" s="68">
        <f t="shared" si="44"/>
        <v>1.603018565593914E-3</v>
      </c>
      <c r="V40" s="69">
        <f t="shared" si="45"/>
        <v>2169.900999999998</v>
      </c>
      <c r="W40" s="68">
        <f t="shared" si="46"/>
        <v>6.175524964916005E-2</v>
      </c>
      <c r="X40" s="135">
        <v>41286.730640000002</v>
      </c>
      <c r="Y40" s="70">
        <f t="shared" si="47"/>
        <v>1.6689064144752744E-3</v>
      </c>
      <c r="Z40" s="69">
        <f t="shared" si="48"/>
        <v>3979.719640000003</v>
      </c>
      <c r="AA40" s="68">
        <f t="shared" si="49"/>
        <v>0.10667484564764525</v>
      </c>
      <c r="AB40" s="135">
        <v>44506</v>
      </c>
      <c r="AC40" s="71">
        <f t="shared" si="50"/>
        <v>1.6482424301301826E-3</v>
      </c>
      <c r="AD40" s="65">
        <f t="shared" si="51"/>
        <v>3219.2693599999984</v>
      </c>
      <c r="AE40" s="72">
        <f t="shared" si="52"/>
        <v>7.7973462904351643E-2</v>
      </c>
      <c r="AF40" s="91">
        <v>47884.528429999998</v>
      </c>
      <c r="AG40" s="71">
        <f>+AF40/$AF$10</f>
        <v>1.6792450124864682E-3</v>
      </c>
      <c r="AH40" s="65">
        <f t="shared" si="53"/>
        <v>3378.5284299999985</v>
      </c>
      <c r="AI40" s="72">
        <f t="shared" si="54"/>
        <v>7.5911751898620372E-2</v>
      </c>
      <c r="AJ40" s="91">
        <v>49929.233139999997</v>
      </c>
      <c r="AK40" s="67">
        <f t="shared" si="59"/>
        <v>1.5672435626577178E-3</v>
      </c>
      <c r="AL40" s="89">
        <f t="shared" si="55"/>
        <v>2044.7047099999982</v>
      </c>
      <c r="AM40" s="150">
        <f>+AL40/AF40</f>
        <v>4.2700738151552432E-2</v>
      </c>
      <c r="AN40" s="91">
        <v>51065.285960000001</v>
      </c>
      <c r="AO40" s="73"/>
      <c r="AP40" s="74"/>
      <c r="AQ40" s="75"/>
      <c r="AR40" s="91">
        <v>53258.784760000002</v>
      </c>
      <c r="BE40" s="7"/>
      <c r="BF40" s="7"/>
      <c r="BG40" s="7"/>
      <c r="BH40" s="7"/>
    </row>
    <row r="41" spans="1:60" s="5" customFormat="1" ht="36">
      <c r="A41" s="113" t="s">
        <v>50</v>
      </c>
      <c r="B41" s="124"/>
      <c r="C41" s="66"/>
      <c r="D41" s="124"/>
      <c r="E41" s="66"/>
      <c r="F41" s="65"/>
      <c r="G41" s="68"/>
      <c r="H41" s="130"/>
      <c r="I41" s="67"/>
      <c r="J41" s="65"/>
      <c r="K41" s="68"/>
      <c r="L41" s="135"/>
      <c r="M41" s="68"/>
      <c r="N41" s="65"/>
      <c r="O41" s="68"/>
      <c r="P41" s="135"/>
      <c r="Q41" s="68"/>
      <c r="R41" s="65"/>
      <c r="S41" s="68"/>
      <c r="T41" s="135"/>
      <c r="U41" s="68"/>
      <c r="V41" s="69"/>
      <c r="W41" s="68"/>
      <c r="X41" s="135"/>
      <c r="Y41" s="70"/>
      <c r="Z41" s="69"/>
      <c r="AA41" s="68"/>
      <c r="AB41" s="135">
        <v>10448.4</v>
      </c>
      <c r="AC41" s="71">
        <f t="shared" si="50"/>
        <v>3.8694774203415722E-4</v>
      </c>
      <c r="AD41" s="65">
        <f t="shared" si="51"/>
        <v>10448.4</v>
      </c>
      <c r="AE41" s="72">
        <v>1</v>
      </c>
      <c r="AF41" s="91">
        <v>19228.503959999998</v>
      </c>
      <c r="AG41" s="71">
        <f t="shared" si="23"/>
        <v>6.743173720423814E-4</v>
      </c>
      <c r="AH41" s="65">
        <f t="shared" si="53"/>
        <v>8780.1039599999986</v>
      </c>
      <c r="AI41" s="72">
        <f t="shared" si="54"/>
        <v>0.84032999885149873</v>
      </c>
      <c r="AJ41" s="91">
        <v>22828.403539999999</v>
      </c>
      <c r="AK41" s="67">
        <f t="shared" si="59"/>
        <v>7.1656755459268123E-4</v>
      </c>
      <c r="AL41" s="89">
        <f t="shared" si="55"/>
        <v>3599.8995800000012</v>
      </c>
      <c r="AM41" s="150">
        <f t="shared" si="0"/>
        <v>0.18721683119439114</v>
      </c>
      <c r="AN41" s="91">
        <v>54800.097029999997</v>
      </c>
      <c r="AO41" s="73">
        <f t="shared" si="56"/>
        <v>1.6238742470001842E-3</v>
      </c>
      <c r="AP41" s="74">
        <f t="shared" si="57"/>
        <v>31971.693489999998</v>
      </c>
      <c r="AQ41" s="75">
        <f t="shared" si="58"/>
        <v>1.4005225303635052</v>
      </c>
      <c r="AR41" s="91">
        <v>59168.154320000001</v>
      </c>
      <c r="BE41" s="7"/>
      <c r="BF41" s="7"/>
      <c r="BG41" s="7"/>
      <c r="BH41" s="7"/>
    </row>
    <row r="42" spans="1:60" s="5" customFormat="1" ht="18">
      <c r="A42" s="111" t="s">
        <v>28</v>
      </c>
      <c r="B42" s="124">
        <v>98049.726999999999</v>
      </c>
      <c r="C42" s="66">
        <f>+B42/B$10</f>
        <v>7.0056908050059024E-3</v>
      </c>
      <c r="D42" s="124">
        <v>80041.099000000002</v>
      </c>
      <c r="E42" s="66">
        <f>+D42/D$10</f>
        <v>5.3448793512752904E-3</v>
      </c>
      <c r="F42" s="65">
        <f>+D42-B42</f>
        <v>-18008.627999999997</v>
      </c>
      <c r="G42" s="68">
        <f>+F42/B42</f>
        <v>-0.18366831352829771</v>
      </c>
      <c r="H42" s="130">
        <v>89703.937000000005</v>
      </c>
      <c r="I42" s="67">
        <f>+H42/$H$10</f>
        <v>5.3667896322355992E-3</v>
      </c>
      <c r="J42" s="65">
        <f>+H42-D42</f>
        <v>9662.8380000000034</v>
      </c>
      <c r="K42" s="68">
        <f>+J42/D42</f>
        <v>0.1207234548341222</v>
      </c>
      <c r="L42" s="135">
        <v>93939.355290000007</v>
      </c>
      <c r="M42" s="68">
        <f>+L42/$L$10</f>
        <v>4.88678185842572E-3</v>
      </c>
      <c r="N42" s="65">
        <f>+L42-H42</f>
        <v>4235.4182900000014</v>
      </c>
      <c r="O42" s="68">
        <f>+N42/H42</f>
        <v>4.721552288167688E-2</v>
      </c>
      <c r="P42" s="135">
        <v>115466.15300000001</v>
      </c>
      <c r="Q42" s="68">
        <f>+P42/$P$10</f>
        <v>5.6101433897324171E-3</v>
      </c>
      <c r="R42" s="65">
        <f>+P42-L42</f>
        <v>21526.797709999999</v>
      </c>
      <c r="S42" s="68">
        <f>+R42/L42</f>
        <v>0.229156327968663</v>
      </c>
      <c r="T42" s="135">
        <v>124825.948</v>
      </c>
      <c r="U42" s="68">
        <f>+T42/$T$10</f>
        <v>5.3635578607962057E-3</v>
      </c>
      <c r="V42" s="69">
        <f>+T42-P42</f>
        <v>9359.7949999999983</v>
      </c>
      <c r="W42" s="68">
        <f>+V42/P42</f>
        <v>8.106094086290376E-2</v>
      </c>
      <c r="X42" s="135">
        <v>150072.61353999999</v>
      </c>
      <c r="Y42" s="70">
        <f>+X42/$X$10</f>
        <v>6.0662867582768447E-3</v>
      </c>
      <c r="Z42" s="69">
        <f>+X42-T42</f>
        <v>25246.665539999987</v>
      </c>
      <c r="AA42" s="68">
        <f>+Z42/T42</f>
        <v>0.2022549473447619</v>
      </c>
      <c r="AB42" s="135">
        <v>174103</v>
      </c>
      <c r="AC42" s="71">
        <f t="shared" si="50"/>
        <v>6.4477587698951871E-3</v>
      </c>
      <c r="AD42" s="65">
        <f t="shared" si="51"/>
        <v>24030.386460000009</v>
      </c>
      <c r="AE42" s="72">
        <f>+AD42/X42</f>
        <v>0.16012506141631902</v>
      </c>
      <c r="AF42" s="91">
        <v>174091.05557999999</v>
      </c>
      <c r="AG42" s="71">
        <f t="shared" si="23"/>
        <v>6.1051355497544263E-3</v>
      </c>
      <c r="AH42" s="65">
        <f t="shared" si="53"/>
        <v>-11.944420000014361</v>
      </c>
      <c r="AI42" s="72">
        <f t="shared" si="54"/>
        <v>-6.8605480663827504E-5</v>
      </c>
      <c r="AJ42" s="91">
        <v>204655.07745000001</v>
      </c>
      <c r="AK42" s="67">
        <f t="shared" si="59"/>
        <v>6.4239791506385075E-3</v>
      </c>
      <c r="AL42" s="89">
        <f t="shared" si="55"/>
        <v>30564.021870000026</v>
      </c>
      <c r="AM42" s="150">
        <f t="shared" si="0"/>
        <v>0.17556342437107547</v>
      </c>
      <c r="AN42" s="91">
        <v>180324.43247999999</v>
      </c>
      <c r="AO42" s="73">
        <f t="shared" si="56"/>
        <v>5.3434978746276784E-3</v>
      </c>
      <c r="AP42" s="74">
        <f t="shared" si="57"/>
        <v>-24330.644970000023</v>
      </c>
      <c r="AQ42" s="75">
        <f t="shared" si="58"/>
        <v>-0.11888610472390712</v>
      </c>
      <c r="AR42" s="91">
        <v>218677.75184000001</v>
      </c>
      <c r="BE42" s="7"/>
      <c r="BF42" s="7"/>
      <c r="BG42" s="7"/>
      <c r="BH42" s="7"/>
    </row>
    <row r="43" spans="1:60" ht="18">
      <c r="A43" s="105"/>
      <c r="B43" s="123"/>
      <c r="C43" s="56"/>
      <c r="D43" s="123"/>
      <c r="E43" s="56"/>
      <c r="F43" s="33"/>
      <c r="G43" s="34"/>
      <c r="H43" s="94"/>
      <c r="I43" s="63"/>
      <c r="J43" s="33"/>
      <c r="K43" s="36"/>
      <c r="L43" s="94"/>
      <c r="M43" s="36"/>
      <c r="N43" s="33"/>
      <c r="O43" s="36"/>
      <c r="P43" s="94"/>
      <c r="Q43" s="36"/>
      <c r="R43" s="33"/>
      <c r="S43" s="36"/>
      <c r="T43" s="94"/>
      <c r="U43" s="36"/>
      <c r="V43" s="35"/>
      <c r="W43" s="36"/>
      <c r="X43" s="94"/>
      <c r="Y43" s="57"/>
      <c r="Z43" s="35"/>
      <c r="AA43" s="36"/>
      <c r="AB43" s="94"/>
      <c r="AC43" s="59"/>
      <c r="AD43" s="33"/>
      <c r="AE43" s="37"/>
      <c r="AF43" s="93"/>
      <c r="AG43" s="59"/>
      <c r="AH43" s="46"/>
      <c r="AI43" s="37"/>
      <c r="AJ43" s="93"/>
      <c r="AK43" s="63"/>
      <c r="AL43" s="89"/>
      <c r="AM43" s="149"/>
      <c r="AN43" s="93"/>
      <c r="AO43" s="58"/>
      <c r="AP43" s="74"/>
      <c r="AQ43" s="61"/>
      <c r="AR43" s="93"/>
    </row>
    <row r="44" spans="1:60" s="4" customFormat="1" ht="36">
      <c r="A44" s="110" t="s">
        <v>29</v>
      </c>
      <c r="B44" s="120">
        <v>110704.34599999999</v>
      </c>
      <c r="C44" s="56">
        <f>+B44/B$10</f>
        <v>7.9098682125488418E-3</v>
      </c>
      <c r="D44" s="120">
        <v>115595.056</v>
      </c>
      <c r="E44" s="56">
        <f>+D44/D$10</f>
        <v>7.7190547811432572E-3</v>
      </c>
      <c r="F44" s="33">
        <f>+D44-B44</f>
        <v>4890.7100000000064</v>
      </c>
      <c r="G44" s="34">
        <f>+F44/B44</f>
        <v>4.4178121064912909E-2</v>
      </c>
      <c r="H44" s="132">
        <v>142081.51199999999</v>
      </c>
      <c r="I44" s="63">
        <f>+H44/$H$10</f>
        <v>8.5004249650041299E-3</v>
      </c>
      <c r="J44" s="33">
        <f>+H44-D44</f>
        <v>26486.455999999991</v>
      </c>
      <c r="K44" s="36">
        <f>+J44/D44</f>
        <v>0.22913139122489798</v>
      </c>
      <c r="L44" s="134">
        <v>966894.36829000001</v>
      </c>
      <c r="M44" s="36">
        <f>+L44/$L$10</f>
        <v>5.0298427569435887E-2</v>
      </c>
      <c r="N44" s="33">
        <f>+L44-H44</f>
        <v>824812.85629000003</v>
      </c>
      <c r="O44" s="36">
        <f>+N44/H44</f>
        <v>5.8052088880501218</v>
      </c>
      <c r="P44" s="134">
        <v>158027.274</v>
      </c>
      <c r="Q44" s="36">
        <f>+P44/$P$10</f>
        <v>7.6780566737036215E-3</v>
      </c>
      <c r="R44" s="33">
        <f>+P44-L44</f>
        <v>-808867.09429000004</v>
      </c>
      <c r="S44" s="36">
        <f>+R44/L44</f>
        <v>-0.83656200803043368</v>
      </c>
      <c r="T44" s="134">
        <v>330474.217</v>
      </c>
      <c r="U44" s="36">
        <f>+T44/$T$10</f>
        <v>1.4199912860912709E-2</v>
      </c>
      <c r="V44" s="35">
        <f>+T44-P44</f>
        <v>172446.943</v>
      </c>
      <c r="W44" s="36">
        <f>+V44/P44</f>
        <v>1.09124797659928</v>
      </c>
      <c r="X44" s="134">
        <v>391600.85197999998</v>
      </c>
      <c r="Y44" s="57">
        <f>+X44/$X$10</f>
        <v>1.5829424215784899E-2</v>
      </c>
      <c r="Z44" s="35">
        <f>+X44-T44</f>
        <v>61126.634979999973</v>
      </c>
      <c r="AA44" s="36">
        <f>+Z44/T44</f>
        <v>0.18496642653366199</v>
      </c>
      <c r="AB44" s="134">
        <v>352177</v>
      </c>
      <c r="AC44" s="59">
        <f>+AB44/$AB$10</f>
        <v>1.3042580198534071E-2</v>
      </c>
      <c r="AD44" s="33">
        <f>+AB44-X44</f>
        <v>-39423.851979999978</v>
      </c>
      <c r="AE44" s="37">
        <f>+AD44/X44</f>
        <v>-0.10067356028636386</v>
      </c>
      <c r="AF44" s="88">
        <v>297932.37052</v>
      </c>
      <c r="AG44" s="59">
        <f t="shared" si="23"/>
        <v>1.0448081325168446E-2</v>
      </c>
      <c r="AH44" s="33">
        <f>+AF44-AB44</f>
        <v>-54244.629480000003</v>
      </c>
      <c r="AI44" s="37">
        <f>+AH44/AB44</f>
        <v>-0.15402661014205926</v>
      </c>
      <c r="AJ44" s="88">
        <v>334185.07228999998</v>
      </c>
      <c r="AK44" s="63">
        <f>+AJ44/$AJ$10</f>
        <v>1.0489834718955721E-2</v>
      </c>
      <c r="AL44" s="145">
        <f>+AJ44-AF44</f>
        <v>36252.701769999985</v>
      </c>
      <c r="AM44" s="147">
        <f t="shared" si="0"/>
        <v>0.1216809764804203</v>
      </c>
      <c r="AN44" s="88">
        <v>515853.90389000002</v>
      </c>
      <c r="AO44" s="58">
        <f>+AN44/$AN$10</f>
        <v>1.5286138440282232E-2</v>
      </c>
      <c r="AP44" s="64">
        <f>+AN44-AJ44</f>
        <v>181668.83160000003</v>
      </c>
      <c r="AQ44" s="43">
        <f>+AP44/AJ44</f>
        <v>0.54361743436089505</v>
      </c>
      <c r="AR44" s="88">
        <v>645944.78426999995</v>
      </c>
      <c r="BE44" s="6"/>
      <c r="BF44" s="6"/>
      <c r="BG44" s="6"/>
      <c r="BH44" s="6"/>
    </row>
    <row r="45" spans="1:60" ht="18">
      <c r="A45" s="114"/>
      <c r="B45" s="125"/>
      <c r="C45" s="56"/>
      <c r="D45" s="122"/>
      <c r="E45" s="56"/>
      <c r="F45" s="33"/>
      <c r="G45" s="34"/>
      <c r="H45" s="94"/>
      <c r="I45" s="63"/>
      <c r="J45" s="33"/>
      <c r="K45" s="36"/>
      <c r="L45" s="94"/>
      <c r="M45" s="36"/>
      <c r="N45" s="33"/>
      <c r="O45" s="36"/>
      <c r="P45" s="94"/>
      <c r="Q45" s="36"/>
      <c r="R45" s="33"/>
      <c r="S45" s="36"/>
      <c r="T45" s="94"/>
      <c r="U45" s="36"/>
      <c r="V45" s="35"/>
      <c r="W45" s="36"/>
      <c r="X45" s="94"/>
      <c r="Y45" s="57"/>
      <c r="Z45" s="35"/>
      <c r="AA45" s="36"/>
      <c r="AB45" s="94"/>
      <c r="AC45" s="59"/>
      <c r="AD45" s="33"/>
      <c r="AE45" s="37"/>
      <c r="AF45" s="93"/>
      <c r="AG45" s="59"/>
      <c r="AH45" s="46"/>
      <c r="AI45" s="37"/>
      <c r="AJ45" s="93"/>
      <c r="AK45" s="63"/>
      <c r="AL45" s="145"/>
      <c r="AM45" s="149"/>
      <c r="AN45" s="93"/>
      <c r="AO45" s="58"/>
      <c r="AP45" s="64"/>
      <c r="AQ45" s="61"/>
      <c r="AR45" s="93"/>
    </row>
    <row r="46" spans="1:60" s="4" customFormat="1" ht="18">
      <c r="A46" s="117" t="s">
        <v>30</v>
      </c>
      <c r="B46" s="126">
        <v>544270.674</v>
      </c>
      <c r="C46" s="56">
        <f>+B46/B$10</f>
        <v>3.8888349544065177E-2</v>
      </c>
      <c r="D46" s="126">
        <v>592037.92200000002</v>
      </c>
      <c r="E46" s="56">
        <f>+D46/D$10</f>
        <v>3.9534330537737007E-2</v>
      </c>
      <c r="F46" s="33">
        <f>+D46-B46</f>
        <v>47767.248000000021</v>
      </c>
      <c r="G46" s="34">
        <f>+F46/B46</f>
        <v>8.77637732140608E-2</v>
      </c>
      <c r="H46" s="133">
        <f>SUM(H48,H54,H60)</f>
        <v>777286.48700000008</v>
      </c>
      <c r="I46" s="63">
        <f>+H46/$H$10</f>
        <v>4.6503344214517926E-2</v>
      </c>
      <c r="J46" s="33">
        <f>+H46-D46</f>
        <v>185248.56500000006</v>
      </c>
      <c r="K46" s="36">
        <f>+J46/D46</f>
        <v>0.31289982975110853</v>
      </c>
      <c r="L46" s="133">
        <f>SUM(L48,L54,L60)</f>
        <v>929673.89003000013</v>
      </c>
      <c r="M46" s="36">
        <f>+L46/$L$10</f>
        <v>4.8362195865892799E-2</v>
      </c>
      <c r="N46" s="33">
        <f>+L46-H46</f>
        <v>152387.40303000004</v>
      </c>
      <c r="O46" s="36">
        <f>+N46/H46</f>
        <v>0.19605049821225057</v>
      </c>
      <c r="P46" s="133">
        <f>SUM(P48,P54,P60)</f>
        <v>981335.37199999997</v>
      </c>
      <c r="Q46" s="36">
        <f>+P46/$P$10</f>
        <v>4.7680051749333E-2</v>
      </c>
      <c r="R46" s="33">
        <f>+P46-L46</f>
        <v>51661.481969999848</v>
      </c>
      <c r="S46" s="36">
        <f>+R46/L46</f>
        <v>5.5569466373130857E-2</v>
      </c>
      <c r="T46" s="88">
        <f>SUM(T48,T54,T60)</f>
        <v>1076295.7100000002</v>
      </c>
      <c r="U46" s="36">
        <f>+T46/$T$10</f>
        <v>4.6246589017787665E-2</v>
      </c>
      <c r="V46" s="35">
        <f>+T46-P46</f>
        <v>94960.338000000222</v>
      </c>
      <c r="W46" s="36">
        <f>+V46/P46</f>
        <v>9.6766447750137985E-2</v>
      </c>
      <c r="X46" s="88">
        <f>SUM(X48,X54,X60)</f>
        <v>1007970.9247099999</v>
      </c>
      <c r="Y46" s="57">
        <f>+X46/$X$10</f>
        <v>4.0744547116630031E-2</v>
      </c>
      <c r="Z46" s="35">
        <f>+X46-T46</f>
        <v>-68324.785290000262</v>
      </c>
      <c r="AA46" s="36">
        <f>+Z46/T46</f>
        <v>-6.3481424905057232E-2</v>
      </c>
      <c r="AB46" s="88">
        <f>SUM(AB48,AB54,AB60)</f>
        <v>984768</v>
      </c>
      <c r="AC46" s="59">
        <f>+AB46/$AB$10</f>
        <v>3.6470058001942203E-2</v>
      </c>
      <c r="AD46" s="33">
        <f>+AB46-X46</f>
        <v>-23202.924709999934</v>
      </c>
      <c r="AE46" s="37">
        <f>+AD46/X46</f>
        <v>-2.3019438498859054E-2</v>
      </c>
      <c r="AF46" s="88">
        <f>SUM(AF48,AF54,AF60)</f>
        <v>1188467.2747</v>
      </c>
      <c r="AG46" s="59">
        <f t="shared" si="23"/>
        <v>4.1677924143302673E-2</v>
      </c>
      <c r="AH46" s="39">
        <f>+AF46-AB46</f>
        <v>203699.27469999995</v>
      </c>
      <c r="AI46" s="37">
        <f>+AH46/AB46</f>
        <v>0.20685001411499962</v>
      </c>
      <c r="AJ46" s="88">
        <f>SUM(AJ48,AJ54,AJ60)</f>
        <v>1268221.2114300001</v>
      </c>
      <c r="AK46" s="63">
        <f>+AJ46/$AJ$10</f>
        <v>3.9808573147247027E-2</v>
      </c>
      <c r="AL46" s="145">
        <f>+AJ46-AF46</f>
        <v>79753.93673000019</v>
      </c>
      <c r="AM46" s="147">
        <f t="shared" si="0"/>
        <v>6.7106548432418686E-2</v>
      </c>
      <c r="AN46" s="88">
        <f>SUM(AN48,AN54,AN60)</f>
        <v>1231187.0756300001</v>
      </c>
      <c r="AO46" s="58">
        <f>+AN46/$AN$10</f>
        <v>3.648338403964E-2</v>
      </c>
      <c r="AP46" s="64">
        <f>+AN46-AJ46</f>
        <v>-37034.135800000047</v>
      </c>
      <c r="AQ46" s="43">
        <f>+AP46/AJ46</f>
        <v>-2.9201637274495436E-2</v>
      </c>
      <c r="AR46" s="88">
        <f>SUM(AR48,AR54,AR60)</f>
        <v>1226979.10008</v>
      </c>
      <c r="BE46" s="6"/>
      <c r="BF46" s="6"/>
      <c r="BG46" s="6"/>
      <c r="BH46" s="6"/>
    </row>
    <row r="47" spans="1:60" ht="18">
      <c r="A47" s="114"/>
      <c r="B47" s="122"/>
      <c r="C47" s="56"/>
      <c r="D47" s="122"/>
      <c r="E47" s="56"/>
      <c r="F47" s="33"/>
      <c r="G47" s="34"/>
      <c r="H47" s="94"/>
      <c r="I47" s="63"/>
      <c r="J47" s="33"/>
      <c r="K47" s="36"/>
      <c r="L47" s="94"/>
      <c r="M47" s="36"/>
      <c r="N47" s="33"/>
      <c r="O47" s="36"/>
      <c r="P47" s="94"/>
      <c r="Q47" s="36"/>
      <c r="R47" s="33"/>
      <c r="S47" s="36"/>
      <c r="T47" s="91"/>
      <c r="U47" s="36"/>
      <c r="V47" s="35"/>
      <c r="W47" s="36"/>
      <c r="X47" s="91"/>
      <c r="Y47" s="57"/>
      <c r="Z47" s="35"/>
      <c r="AA47" s="36"/>
      <c r="AB47" s="91"/>
      <c r="AC47" s="59"/>
      <c r="AD47" s="33"/>
      <c r="AE47" s="37"/>
      <c r="AF47" s="93"/>
      <c r="AG47" s="59"/>
      <c r="AH47" s="46"/>
      <c r="AI47" s="37"/>
      <c r="AJ47" s="93"/>
      <c r="AK47" s="63"/>
      <c r="AL47" s="145"/>
      <c r="AM47" s="149"/>
      <c r="AN47" s="93"/>
      <c r="AO47" s="58"/>
      <c r="AP47" s="64"/>
      <c r="AQ47" s="61"/>
      <c r="AR47" s="93"/>
    </row>
    <row r="48" spans="1:60" s="4" customFormat="1" ht="18">
      <c r="A48" s="116" t="s">
        <v>31</v>
      </c>
      <c r="B48" s="127">
        <v>127220.177</v>
      </c>
      <c r="C48" s="56">
        <f>+B48/B$10</f>
        <v>9.0899307064885894E-3</v>
      </c>
      <c r="D48" s="127">
        <v>131512.391</v>
      </c>
      <c r="E48" s="56">
        <f>+D48/D$10</f>
        <v>8.7819616656280835E-3</v>
      </c>
      <c r="F48" s="33">
        <f>+D48-B48</f>
        <v>4292.2140000000072</v>
      </c>
      <c r="G48" s="34">
        <f>+F48/B48</f>
        <v>3.3738469016593234E-2</v>
      </c>
      <c r="H48" s="134">
        <f>SUM(H49:H52)</f>
        <v>189060.41699999999</v>
      </c>
      <c r="I48" s="63">
        <f>+H48/$H$10</f>
        <v>1.1311069722856632E-2</v>
      </c>
      <c r="J48" s="33">
        <f>+H48-D48</f>
        <v>57548.025999999983</v>
      </c>
      <c r="K48" s="36">
        <f>+J48/D48</f>
        <v>0.43758634119883033</v>
      </c>
      <c r="L48" s="134">
        <f>SUM(L49:L52)</f>
        <v>203004.29914000002</v>
      </c>
      <c r="M48" s="36">
        <f>+L48/$L$10</f>
        <v>1.0560405946552031E-2</v>
      </c>
      <c r="N48" s="33">
        <f>+L48-H48</f>
        <v>13943.882140000031</v>
      </c>
      <c r="O48" s="36">
        <f>+N48/H48</f>
        <v>7.3753577619581956E-2</v>
      </c>
      <c r="P48" s="134">
        <f>SUM(P49:P52)</f>
        <v>216045.74900000001</v>
      </c>
      <c r="Q48" s="36">
        <f>+P48/$P$10</f>
        <v>1.0496994999323645E-2</v>
      </c>
      <c r="R48" s="33">
        <f>+P48-L48</f>
        <v>13041.449859999993</v>
      </c>
      <c r="S48" s="36">
        <f>+R48/L48</f>
        <v>6.4242234845509741E-2</v>
      </c>
      <c r="T48" s="88">
        <f>SUM(T49:T52)</f>
        <v>237064.72100000002</v>
      </c>
      <c r="U48" s="36">
        <f>+T48/$T$10</f>
        <v>1.0186266302876461E-2</v>
      </c>
      <c r="V48" s="35">
        <f>+T48-P48</f>
        <v>21018.972000000009</v>
      </c>
      <c r="W48" s="36">
        <f>+V48/P48</f>
        <v>9.7289449560055946E-2</v>
      </c>
      <c r="X48" s="88">
        <f>SUM(X49:X52)</f>
        <v>249218.79549999998</v>
      </c>
      <c r="Y48" s="57">
        <f>+X48/$X$10</f>
        <v>1.0074007797914404E-2</v>
      </c>
      <c r="Z48" s="35">
        <f>+X48-T48</f>
        <v>12154.074499999959</v>
      </c>
      <c r="AA48" s="36">
        <f>+Z48/T48</f>
        <v>5.1269014000611075E-2</v>
      </c>
      <c r="AB48" s="88">
        <f>SUM(AB49:AB52)</f>
        <v>264830</v>
      </c>
      <c r="AC48" s="59">
        <f>+AB48/$AB$10</f>
        <v>9.8077572186081943E-3</v>
      </c>
      <c r="AD48" s="33">
        <f>+AB48-X48</f>
        <v>15611.204500000022</v>
      </c>
      <c r="AE48" s="37">
        <f>+AD48/X48</f>
        <v>6.2640558344244243E-2</v>
      </c>
      <c r="AF48" s="88">
        <f>SUM(AF49:AF52)</f>
        <v>291145.33768</v>
      </c>
      <c r="AG48" s="59">
        <f t="shared" si="23"/>
        <v>1.0210069353038184E-2</v>
      </c>
      <c r="AH48" s="33">
        <f>+AF48-AB48</f>
        <v>26315.337679999997</v>
      </c>
      <c r="AI48" s="37">
        <f>+AH48/AB48</f>
        <v>9.9366905864139252E-2</v>
      </c>
      <c r="AJ48" s="88">
        <f>SUM(AJ49:AJ52)</f>
        <v>298985.67414999998</v>
      </c>
      <c r="AK48" s="63">
        <f>+AJ48/$AJ$10</f>
        <v>9.3849503320944765E-3</v>
      </c>
      <c r="AL48" s="145">
        <f>+AJ48-AF48</f>
        <v>7840.3364699999802</v>
      </c>
      <c r="AM48" s="147">
        <f t="shared" si="0"/>
        <v>2.6929287387790327E-2</v>
      </c>
      <c r="AN48" s="88">
        <f>SUM(AN49:AN52)</f>
        <v>305621.66084999999</v>
      </c>
      <c r="AO48" s="58">
        <f>+AN48/$AN$10</f>
        <v>9.0563917087235751E-3</v>
      </c>
      <c r="AP48" s="64">
        <f>+AN48-AJ48</f>
        <v>6635.9867000000086</v>
      </c>
      <c r="AQ48" s="43">
        <f>+AP48/AJ48</f>
        <v>2.2194998870316306E-2</v>
      </c>
      <c r="AR48" s="88">
        <f>SUM(AR49:AR52)</f>
        <v>318570.57169000001</v>
      </c>
      <c r="BE48" s="6"/>
      <c r="BF48" s="6"/>
      <c r="BG48" s="6"/>
      <c r="BH48" s="6"/>
    </row>
    <row r="49" spans="1:60" s="5" customFormat="1" ht="18">
      <c r="A49" s="111" t="s">
        <v>32</v>
      </c>
      <c r="B49" s="124">
        <v>45541.137999999999</v>
      </c>
      <c r="C49" s="66">
        <f>+B49/B$10</f>
        <v>3.2539318721010297E-3</v>
      </c>
      <c r="D49" s="124">
        <v>45093.873999999996</v>
      </c>
      <c r="E49" s="66">
        <f>+D49/D$10</f>
        <v>3.011219473780709E-3</v>
      </c>
      <c r="F49" s="65">
        <f>+D49-B49</f>
        <v>-447.26400000000285</v>
      </c>
      <c r="G49" s="68">
        <f>+F49/B49</f>
        <v>-9.8210984538858667E-3</v>
      </c>
      <c r="H49" s="130">
        <v>46049.220999999998</v>
      </c>
      <c r="I49" s="67">
        <f>+H49/$H$10</f>
        <v>2.7550238049788805E-3</v>
      </c>
      <c r="J49" s="65">
        <f>+H49-D49</f>
        <v>955.34700000000157</v>
      </c>
      <c r="K49" s="68">
        <f>+J49/D49</f>
        <v>2.1185738000687224E-2</v>
      </c>
      <c r="L49" s="135">
        <v>47539.902829999999</v>
      </c>
      <c r="M49" s="68">
        <f>+L49/$L$10</f>
        <v>2.4730543868837483E-3</v>
      </c>
      <c r="N49" s="65">
        <f>+L49-H49</f>
        <v>1490.6818300000014</v>
      </c>
      <c r="O49" s="68">
        <f>+N49/H49</f>
        <v>3.2371488542661808E-2</v>
      </c>
      <c r="P49" s="135">
        <v>49395.127</v>
      </c>
      <c r="Q49" s="68">
        <f>+P49/$P$10</f>
        <v>2.3999565069431493E-3</v>
      </c>
      <c r="R49" s="65">
        <f>+P49-L49</f>
        <v>1855.2241700000013</v>
      </c>
      <c r="S49" s="68">
        <f>+R49/L49</f>
        <v>3.9024567985218181E-2</v>
      </c>
      <c r="T49" s="91">
        <v>52806.423000000003</v>
      </c>
      <c r="U49" s="68">
        <f>+T49/$T$10</f>
        <v>2.2690018359177977E-3</v>
      </c>
      <c r="V49" s="69">
        <f>+T49-P49</f>
        <v>3411.2960000000021</v>
      </c>
      <c r="W49" s="68">
        <f>+V49/P49</f>
        <v>6.9061387371268462E-2</v>
      </c>
      <c r="X49" s="91">
        <v>55017.14299</v>
      </c>
      <c r="Y49" s="70">
        <f>+X49/$X$10</f>
        <v>2.2239218610629707E-3</v>
      </c>
      <c r="Z49" s="69">
        <f>+X49-T49</f>
        <v>2210.7199899999978</v>
      </c>
      <c r="AA49" s="68">
        <f>+Z49/T49</f>
        <v>4.1864604046367576E-2</v>
      </c>
      <c r="AB49" s="91">
        <v>58076</v>
      </c>
      <c r="AC49" s="71">
        <f>+AB49/$AB$10</f>
        <v>2.1507960133968565E-3</v>
      </c>
      <c r="AD49" s="65">
        <f>+AB49-X49</f>
        <v>3058.8570099999997</v>
      </c>
      <c r="AE49" s="72">
        <f>+AD49/X49</f>
        <v>5.5598252540230639E-2</v>
      </c>
      <c r="AF49" s="91">
        <v>65534.485970000002</v>
      </c>
      <c r="AG49" s="71">
        <f t="shared" si="23"/>
        <v>2.2982049175207242E-3</v>
      </c>
      <c r="AH49" s="46">
        <f>+AF49-AB49</f>
        <v>7458.4859700000015</v>
      </c>
      <c r="AI49" s="72">
        <f>+AH49/AB49</f>
        <v>0.12842630294786145</v>
      </c>
      <c r="AJ49" s="91">
        <v>112356.84651</v>
      </c>
      <c r="AK49" s="67">
        <f>+AJ49/$AJ$10</f>
        <v>3.5268025030459897E-3</v>
      </c>
      <c r="AL49" s="89">
        <f>+AJ49-AF49</f>
        <v>46822.360540000001</v>
      </c>
      <c r="AM49" s="150">
        <f t="shared" si="0"/>
        <v>0.71446902874059426</v>
      </c>
      <c r="AN49" s="91">
        <v>105914.41615</v>
      </c>
      <c r="AO49" s="73">
        <f>+AN49/$AN$10</f>
        <v>3.1385289824923035E-3</v>
      </c>
      <c r="AP49" s="74">
        <f>+AN49-AJ49</f>
        <v>-6442.4303599999985</v>
      </c>
      <c r="AQ49" s="75">
        <f>+AP49/AJ49</f>
        <v>-5.733901012811541E-2</v>
      </c>
      <c r="AR49" s="91">
        <v>106556.94514</v>
      </c>
      <c r="BE49" s="7"/>
      <c r="BF49" s="7"/>
      <c r="BG49" s="7"/>
      <c r="BH49" s="7"/>
    </row>
    <row r="50" spans="1:60" s="5" customFormat="1" ht="18">
      <c r="A50" s="111" t="s">
        <v>33</v>
      </c>
      <c r="B50" s="124">
        <v>48960.015999999996</v>
      </c>
      <c r="C50" s="66">
        <f>+B50/B$10</f>
        <v>3.4982120236208493E-3</v>
      </c>
      <c r="D50" s="124">
        <v>51439.527000000002</v>
      </c>
      <c r="E50" s="66">
        <f>+D50/D$10</f>
        <v>3.4349611529155511E-3</v>
      </c>
      <c r="F50" s="65">
        <f>+D50-B50</f>
        <v>2479.5110000000059</v>
      </c>
      <c r="G50" s="68">
        <f>+F50/B50</f>
        <v>5.0643590475950948E-2</v>
      </c>
      <c r="H50" s="130">
        <v>106961.432</v>
      </c>
      <c r="I50" s="67">
        <f>+H50/$H$10</f>
        <v>6.3992676743571796E-3</v>
      </c>
      <c r="J50" s="65">
        <f>+H50-D50</f>
        <v>55521.904999999999</v>
      </c>
      <c r="K50" s="68">
        <f>+J50/D50</f>
        <v>1.0793626659902995</v>
      </c>
      <c r="L50" s="135">
        <v>115685.21183</v>
      </c>
      <c r="M50" s="68">
        <f>+L50/$L$10</f>
        <v>6.0180144170008014E-3</v>
      </c>
      <c r="N50" s="65">
        <f>+L50-H50</f>
        <v>8723.7798299999995</v>
      </c>
      <c r="O50" s="68">
        <f>+N50/H50</f>
        <v>8.1560050822804986E-2</v>
      </c>
      <c r="P50" s="135">
        <v>126586.711</v>
      </c>
      <c r="Q50" s="68">
        <f>+P50/$P$10</f>
        <v>6.150456921732014E-3</v>
      </c>
      <c r="R50" s="65">
        <f>+P50-L50</f>
        <v>10901.499169999996</v>
      </c>
      <c r="S50" s="68">
        <f>+R50/L50</f>
        <v>9.4234163533536197E-2</v>
      </c>
      <c r="T50" s="135">
        <v>142361.74100000001</v>
      </c>
      <c r="U50" s="68">
        <f>+T50/$T$10</f>
        <v>6.1170409458230872E-3</v>
      </c>
      <c r="V50" s="69">
        <f>+T50-P50</f>
        <v>15775.030000000013</v>
      </c>
      <c r="W50" s="68">
        <f>+V50/P50</f>
        <v>0.12461837325088582</v>
      </c>
      <c r="X50" s="135">
        <v>151732.51882</v>
      </c>
      <c r="Y50" s="70">
        <f>+X50/$X$10</f>
        <v>6.1333840199459368E-3</v>
      </c>
      <c r="Z50" s="69">
        <f>+X50-T50</f>
        <v>9370.7778199999884</v>
      </c>
      <c r="AA50" s="68">
        <f>+Z50/T50</f>
        <v>6.5823709053965479E-2</v>
      </c>
      <c r="AB50" s="135">
        <v>163698</v>
      </c>
      <c r="AC50" s="71">
        <f>+AB50/$AB$10</f>
        <v>6.0624183105075866E-3</v>
      </c>
      <c r="AD50" s="65">
        <f>+AB50-X50</f>
        <v>11965.481180000002</v>
      </c>
      <c r="AE50" s="72">
        <f>+AD50/X50</f>
        <v>7.8859042696013182E-2</v>
      </c>
      <c r="AF50" s="91">
        <v>177207.47112</v>
      </c>
      <c r="AG50" s="71">
        <f t="shared" si="23"/>
        <v>6.2144239864157695E-3</v>
      </c>
      <c r="AH50" s="46">
        <f>+AF50-AB50</f>
        <v>13509.471120000002</v>
      </c>
      <c r="AI50" s="72">
        <f>+AH50/AB50</f>
        <v>8.2526793974269708E-2</v>
      </c>
      <c r="AJ50" s="91">
        <v>186628.82764</v>
      </c>
      <c r="AK50" s="67">
        <f>+AJ50/$AJ$10</f>
        <v>5.8581478290484872E-3</v>
      </c>
      <c r="AL50" s="89">
        <f>+AJ50-AF50</f>
        <v>9421.3565200000012</v>
      </c>
      <c r="AM50" s="150">
        <f t="shared" si="0"/>
        <v>5.3165684609426646E-2</v>
      </c>
      <c r="AN50" s="91">
        <v>199707.24470000001</v>
      </c>
      <c r="AO50" s="73">
        <f>+AN50/$AN$10</f>
        <v>5.9178627262312725E-3</v>
      </c>
      <c r="AP50" s="74">
        <f>+AN50-AJ50</f>
        <v>13078.417060000007</v>
      </c>
      <c r="AQ50" s="75">
        <f>+AP50/AJ50</f>
        <v>7.0077153810491608E-2</v>
      </c>
      <c r="AR50" s="91">
        <v>212013.62654999999</v>
      </c>
      <c r="BE50" s="7"/>
      <c r="BF50" s="7"/>
      <c r="BG50" s="7"/>
      <c r="BH50" s="7"/>
    </row>
    <row r="51" spans="1:60" s="5" customFormat="1" ht="36">
      <c r="A51" s="113" t="s">
        <v>34</v>
      </c>
      <c r="B51" s="124">
        <v>12636.342000000001</v>
      </c>
      <c r="C51" s="66">
        <f>+B51/B$10</f>
        <v>9.0287150884479157E-4</v>
      </c>
      <c r="D51" s="124">
        <v>13270.728999999999</v>
      </c>
      <c r="E51" s="66">
        <f>+D51/D$10</f>
        <v>8.8617530611954953E-4</v>
      </c>
      <c r="F51" s="65">
        <f>+D51-B51</f>
        <v>634.38699999999881</v>
      </c>
      <c r="G51" s="68">
        <f>+F51/B51</f>
        <v>5.0203373729517511E-2</v>
      </c>
      <c r="H51" s="130">
        <v>14081.696</v>
      </c>
      <c r="I51" s="67">
        <f>+H51/$H$10</f>
        <v>8.424769594794206E-4</v>
      </c>
      <c r="J51" s="65">
        <f>+H51-D51</f>
        <v>810.96700000000055</v>
      </c>
      <c r="K51" s="68">
        <f>+J51/D51</f>
        <v>6.1109453745909557E-2</v>
      </c>
      <c r="L51" s="135">
        <v>16382.822679999999</v>
      </c>
      <c r="M51" s="68">
        <f>+L51/$L$10</f>
        <v>8.5224430607681498E-4</v>
      </c>
      <c r="N51" s="65">
        <f>+L51-H51</f>
        <v>2301.1266799999994</v>
      </c>
      <c r="O51" s="68">
        <f>+N51/H51</f>
        <v>0.16341260882211911</v>
      </c>
      <c r="P51" s="135">
        <v>15718.116</v>
      </c>
      <c r="Q51" s="68">
        <f>+P51/$P$10</f>
        <v>7.6369466103583911E-4</v>
      </c>
      <c r="R51" s="65">
        <f>+P51-L51</f>
        <v>-664.70667999999932</v>
      </c>
      <c r="S51" s="68">
        <f>+R51/L51</f>
        <v>-4.057339159334656E-2</v>
      </c>
      <c r="T51" s="135">
        <v>16354.132</v>
      </c>
      <c r="U51" s="68">
        <f>+T51/$T$10</f>
        <v>7.0270912939590711E-4</v>
      </c>
      <c r="V51" s="69">
        <f>+T51-P51</f>
        <v>636.01599999999962</v>
      </c>
      <c r="W51" s="68">
        <f>+V51/P51</f>
        <v>4.0463882567096439E-2</v>
      </c>
      <c r="X51" s="135">
        <v>17033.572359999998</v>
      </c>
      <c r="Y51" s="70">
        <f>+X51/$X$10</f>
        <v>6.8853691567167239E-4</v>
      </c>
      <c r="Z51" s="69">
        <f>+X51-T51</f>
        <v>679.44035999999869</v>
      </c>
      <c r="AA51" s="68">
        <f>+Z51/T51</f>
        <v>4.1545485874762339E-2</v>
      </c>
      <c r="AB51" s="135">
        <v>17784</v>
      </c>
      <c r="AC51" s="71">
        <f>+AB51/$AB$10</f>
        <v>6.5861554346459286E-4</v>
      </c>
      <c r="AD51" s="65">
        <f>+AB51-X51</f>
        <v>750.4276400000017</v>
      </c>
      <c r="AE51" s="72">
        <f>+AD51/X51</f>
        <v>4.405579899153942E-2</v>
      </c>
      <c r="AF51" s="91">
        <v>21133.586360000001</v>
      </c>
      <c r="AG51" s="71">
        <f t="shared" si="23"/>
        <v>7.4112600989400732E-4</v>
      </c>
      <c r="AH51" s="65">
        <f>+AF51-AB51</f>
        <v>3349.5863600000012</v>
      </c>
      <c r="AI51" s="72">
        <f>+AH51/AB51</f>
        <v>0.18834831084120565</v>
      </c>
      <c r="AJ51" s="95">
        <v>0</v>
      </c>
      <c r="AK51" s="67">
        <f>+AJ51/$AJ$10</f>
        <v>0</v>
      </c>
      <c r="AL51" s="89">
        <f>+AJ51-AF51</f>
        <v>-21133.586360000001</v>
      </c>
      <c r="AM51" s="151">
        <f t="shared" si="0"/>
        <v>-1</v>
      </c>
      <c r="AN51" s="95">
        <v>0</v>
      </c>
      <c r="AO51" s="73">
        <f>+AN51/$AN$10</f>
        <v>0</v>
      </c>
      <c r="AP51" s="74">
        <f>+AN51-AJ51</f>
        <v>0</v>
      </c>
      <c r="AQ51" s="75" t="e">
        <f>+AP51/AJ51</f>
        <v>#DIV/0!</v>
      </c>
      <c r="AR51" s="95">
        <v>0</v>
      </c>
      <c r="BE51" s="7"/>
      <c r="BF51" s="7"/>
      <c r="BG51" s="7"/>
      <c r="BH51" s="7"/>
    </row>
    <row r="52" spans="1:60" s="5" customFormat="1" ht="36">
      <c r="A52" s="113" t="s">
        <v>35</v>
      </c>
      <c r="B52" s="124">
        <v>20082.681</v>
      </c>
      <c r="C52" s="66">
        <f>+B52/B$10</f>
        <v>1.434915301921919E-3</v>
      </c>
      <c r="D52" s="124">
        <v>21708.260999999999</v>
      </c>
      <c r="E52" s="66">
        <f>+D52/D$10</f>
        <v>1.4496057328122727E-3</v>
      </c>
      <c r="F52" s="65">
        <f>+D52-B52</f>
        <v>1625.5799999999981</v>
      </c>
      <c r="G52" s="68">
        <f>+F52/B52</f>
        <v>8.0944371919267052E-2</v>
      </c>
      <c r="H52" s="130">
        <v>21968.067999999999</v>
      </c>
      <c r="I52" s="67">
        <f>+H52/$H$10</f>
        <v>1.3143012840411521E-3</v>
      </c>
      <c r="J52" s="65">
        <f>+H52-D52</f>
        <v>259.8070000000007</v>
      </c>
      <c r="K52" s="68">
        <f>+J52/D52</f>
        <v>1.1968116653839785E-2</v>
      </c>
      <c r="L52" s="135">
        <v>23396.361799999999</v>
      </c>
      <c r="M52" s="68">
        <f>+L52/$L$10</f>
        <v>1.2170928365906664E-3</v>
      </c>
      <c r="N52" s="65">
        <f>+L52-H52</f>
        <v>1428.2937999999995</v>
      </c>
      <c r="O52" s="68">
        <f>+N52/H52</f>
        <v>6.5016814405345041E-2</v>
      </c>
      <c r="P52" s="135">
        <v>24345.794999999998</v>
      </c>
      <c r="Q52" s="68">
        <f>+P52/$P$10</f>
        <v>1.1828869096126421E-3</v>
      </c>
      <c r="R52" s="65">
        <f>+P52-L52</f>
        <v>949.43319999999949</v>
      </c>
      <c r="S52" s="68">
        <f>+R52/L52</f>
        <v>4.0580377757707592E-2</v>
      </c>
      <c r="T52" s="135">
        <v>25542.424999999999</v>
      </c>
      <c r="U52" s="68">
        <f>+T52/$T$10</f>
        <v>1.0975143917396687E-3</v>
      </c>
      <c r="V52" s="69">
        <f>+T52-P52</f>
        <v>1196.630000000001</v>
      </c>
      <c r="W52" s="68">
        <f>+V52/P52</f>
        <v>4.9151403763976538E-2</v>
      </c>
      <c r="X52" s="135">
        <v>25435.56133</v>
      </c>
      <c r="Y52" s="70">
        <f>+X52/$X$10</f>
        <v>1.0281650012338259E-3</v>
      </c>
      <c r="Z52" s="69">
        <f>+X52-T52</f>
        <v>-106.86366999999882</v>
      </c>
      <c r="AA52" s="68">
        <f>+Z52/T52</f>
        <v>-4.1837715095570929E-3</v>
      </c>
      <c r="AB52" s="135">
        <v>25272</v>
      </c>
      <c r="AC52" s="71">
        <f>+AB52/$AB$10</f>
        <v>9.3592735123915823E-4</v>
      </c>
      <c r="AD52" s="65">
        <f>+AB52-X52</f>
        <v>-163.56133000000045</v>
      </c>
      <c r="AE52" s="72">
        <f>+AD52/X52</f>
        <v>-6.4304195169102817E-3</v>
      </c>
      <c r="AF52" s="91">
        <v>27269.79423</v>
      </c>
      <c r="AG52" s="71">
        <f t="shared" si="23"/>
        <v>9.5631443920768226E-4</v>
      </c>
      <c r="AH52" s="65">
        <f>+AF52-AB52</f>
        <v>1997.7942299999995</v>
      </c>
      <c r="AI52" s="72">
        <f>+AH52/AB52</f>
        <v>7.9051686847103494E-2</v>
      </c>
      <c r="AJ52" s="95">
        <v>0</v>
      </c>
      <c r="AK52" s="67">
        <f>+AJ52/$AJ$10</f>
        <v>0</v>
      </c>
      <c r="AL52" s="89">
        <f>+AJ52-AF52</f>
        <v>-27269.79423</v>
      </c>
      <c r="AM52" s="151">
        <f t="shared" si="0"/>
        <v>-1</v>
      </c>
      <c r="AN52" s="95">
        <v>0</v>
      </c>
      <c r="AO52" s="73">
        <f>+AN52/$AN$10</f>
        <v>0</v>
      </c>
      <c r="AP52" s="74">
        <f>+AN52-AJ52</f>
        <v>0</v>
      </c>
      <c r="AQ52" s="75" t="e">
        <f>+AP52/AJ52</f>
        <v>#DIV/0!</v>
      </c>
      <c r="AR52" s="95">
        <v>0</v>
      </c>
      <c r="BE52" s="7"/>
      <c r="BF52" s="7"/>
      <c r="BG52" s="7"/>
      <c r="BH52" s="7"/>
    </row>
    <row r="53" spans="1:60" ht="18">
      <c r="A53" s="114"/>
      <c r="B53" s="122"/>
      <c r="C53" s="56"/>
      <c r="D53" s="122"/>
      <c r="E53" s="56"/>
      <c r="F53" s="33"/>
      <c r="G53" s="34"/>
      <c r="H53" s="94"/>
      <c r="I53" s="63"/>
      <c r="J53" s="33"/>
      <c r="K53" s="36"/>
      <c r="L53" s="94"/>
      <c r="M53" s="36"/>
      <c r="N53" s="33"/>
      <c r="O53" s="36"/>
      <c r="P53" s="94"/>
      <c r="Q53" s="36"/>
      <c r="R53" s="33"/>
      <c r="S53" s="36"/>
      <c r="T53" s="91"/>
      <c r="U53" s="36"/>
      <c r="V53" s="35"/>
      <c r="W53" s="36"/>
      <c r="X53" s="91"/>
      <c r="Y53" s="57"/>
      <c r="Z53" s="35"/>
      <c r="AA53" s="36"/>
      <c r="AB53" s="91"/>
      <c r="AC53" s="59"/>
      <c r="AD53" s="33"/>
      <c r="AE53" s="37"/>
      <c r="AF53" s="93"/>
      <c r="AG53" s="59"/>
      <c r="AH53" s="46"/>
      <c r="AI53" s="37"/>
      <c r="AJ53" s="93"/>
      <c r="AK53" s="63"/>
      <c r="AL53" s="89"/>
      <c r="AM53" s="149"/>
      <c r="AN53" s="93"/>
      <c r="AO53" s="58"/>
      <c r="AP53" s="74"/>
      <c r="AQ53" s="61"/>
      <c r="AR53" s="93"/>
    </row>
    <row r="54" spans="1:60" s="4" customFormat="1" ht="18">
      <c r="A54" s="116" t="s">
        <v>36</v>
      </c>
      <c r="B54" s="127">
        <v>396420.88900000002</v>
      </c>
      <c r="C54" s="56">
        <f>+B54/B$10</f>
        <v>2.8324425390593547E-2</v>
      </c>
      <c r="D54" s="127">
        <v>418446.16100000002</v>
      </c>
      <c r="E54" s="56">
        <f>+D54/D$10</f>
        <v>2.794244798599424E-2</v>
      </c>
      <c r="F54" s="33">
        <f>+D54-B54</f>
        <v>22025.271999999997</v>
      </c>
      <c r="G54" s="63">
        <f>+F54/B54</f>
        <v>5.5560321393658942E-2</v>
      </c>
      <c r="H54" s="134">
        <f>SUM(H55:H58)</f>
        <v>555376.30200000003</v>
      </c>
      <c r="I54" s="63">
        <f>+H54/$H$10</f>
        <v>3.322694498417552E-2</v>
      </c>
      <c r="J54" s="33">
        <f>+H54-D54</f>
        <v>136930.141</v>
      </c>
      <c r="K54" s="36">
        <f>+J54/D54</f>
        <v>0.32723478851560067</v>
      </c>
      <c r="L54" s="134">
        <f>SUM(L55:L58)</f>
        <v>656086.18994000007</v>
      </c>
      <c r="M54" s="36">
        <f>+L54/$L$10</f>
        <v>3.412999887709197E-2</v>
      </c>
      <c r="N54" s="33">
        <f>+L54-H54</f>
        <v>100709.88794000004</v>
      </c>
      <c r="O54" s="36">
        <f>+N54/H54</f>
        <v>0.18133630761220351</v>
      </c>
      <c r="P54" s="134">
        <f>SUM(P55:P58)</f>
        <v>763755.73100000003</v>
      </c>
      <c r="Q54" s="36">
        <f>+P54/$P$10</f>
        <v>3.7108529680034461E-2</v>
      </c>
      <c r="R54" s="33">
        <f>+P54-L54</f>
        <v>107669.54105999996</v>
      </c>
      <c r="S54" s="36">
        <f>+R54/L54</f>
        <v>0.16410883617264749</v>
      </c>
      <c r="T54" s="88">
        <f>SUM(T55:T58)</f>
        <v>837231.78</v>
      </c>
      <c r="U54" s="36">
        <f>+T54/$T$10</f>
        <v>3.5974420117581639E-2</v>
      </c>
      <c r="V54" s="35">
        <f>+T54-P54</f>
        <v>73476.048999999999</v>
      </c>
      <c r="W54" s="36">
        <f>+V54/P54</f>
        <v>9.6203597587145306E-2</v>
      </c>
      <c r="X54" s="88">
        <f>SUM(X55:X58)</f>
        <v>757500.12694999995</v>
      </c>
      <c r="Y54" s="57">
        <f>+X54/$X$10</f>
        <v>3.0619930453100404E-2</v>
      </c>
      <c r="Z54" s="35">
        <f>+X54-T54</f>
        <v>-79731.653050000081</v>
      </c>
      <c r="AA54" s="36">
        <f>+Z54/T54</f>
        <v>-9.5232473198759937E-2</v>
      </c>
      <c r="AB54" s="88">
        <f>SUM(AB55:AB58)</f>
        <v>717546</v>
      </c>
      <c r="AC54" s="59">
        <f>+AB54/$AB$10</f>
        <v>2.657371506696158E-2</v>
      </c>
      <c r="AD54" s="33">
        <f>+AB54-X54</f>
        <v>-39954.126949999947</v>
      </c>
      <c r="AE54" s="37">
        <f>+AD54/X54</f>
        <v>-5.2744713206678027E-2</v>
      </c>
      <c r="AF54" s="88">
        <f>SUM(AF55:AF58)</f>
        <v>894883.24031999998</v>
      </c>
      <c r="AG54" s="59">
        <f t="shared" si="23"/>
        <v>3.1382333027709625E-2</v>
      </c>
      <c r="AH54" s="39">
        <f>+AF54-AB54</f>
        <v>177337.24031999998</v>
      </c>
      <c r="AI54" s="37">
        <f>+AH54/AB54</f>
        <v>0.24714407204555525</v>
      </c>
      <c r="AJ54" s="88">
        <f>SUM(AJ55:AJ58)</f>
        <v>907461.51851000008</v>
      </c>
      <c r="AK54" s="63">
        <f>+AJ54/$AJ$10</f>
        <v>2.8484579750234777E-2</v>
      </c>
      <c r="AL54" s="145">
        <f>+AJ54-AF54</f>
        <v>12578.278190000099</v>
      </c>
      <c r="AM54" s="147">
        <f t="shared" si="0"/>
        <v>1.4055775796518719E-2</v>
      </c>
      <c r="AN54" s="88">
        <f>SUM(AN55:AN58)</f>
        <v>923252.78964000009</v>
      </c>
      <c r="AO54" s="58">
        <f>+AN54/$AN$10</f>
        <v>2.7358463028755602E-2</v>
      </c>
      <c r="AP54" s="64">
        <f>+AN54-AJ54</f>
        <v>15791.271130000008</v>
      </c>
      <c r="AQ54" s="43">
        <f>+AP54/AJ54</f>
        <v>1.7401587624264633E-2</v>
      </c>
      <c r="AR54" s="88">
        <f>SUM(AR55:AR58)</f>
        <v>906747.34698999999</v>
      </c>
      <c r="BE54" s="6"/>
      <c r="BF54" s="6"/>
      <c r="BG54" s="6"/>
      <c r="BH54" s="6"/>
    </row>
    <row r="55" spans="1:60" s="5" customFormat="1" ht="18">
      <c r="A55" s="111" t="s">
        <v>37</v>
      </c>
      <c r="B55" s="124">
        <v>161042.647</v>
      </c>
      <c r="C55" s="66">
        <f>+B55/B$10</f>
        <v>1.1506559230926888E-2</v>
      </c>
      <c r="D55" s="124">
        <v>152712.783</v>
      </c>
      <c r="E55" s="66">
        <f>+D55/D$10</f>
        <v>1.0197653589595066E-2</v>
      </c>
      <c r="F55" s="65">
        <f>+D55-B55</f>
        <v>-8329.8640000000014</v>
      </c>
      <c r="G55" s="68">
        <f>+F55/B55</f>
        <v>-5.172458448227072E-2</v>
      </c>
      <c r="H55" s="130">
        <v>177832.163</v>
      </c>
      <c r="I55" s="67">
        <f>+H55/$H$10</f>
        <v>1.0639307934348868E-2</v>
      </c>
      <c r="J55" s="65">
        <f>+H55-D55</f>
        <v>25119.380000000005</v>
      </c>
      <c r="K55" s="68">
        <f>+J55/D55</f>
        <v>0.16448773643264694</v>
      </c>
      <c r="L55" s="136">
        <v>248783.82212999999</v>
      </c>
      <c r="M55" s="68">
        <f>+L55/$L$10</f>
        <v>1.2941884313571758E-2</v>
      </c>
      <c r="N55" s="65">
        <f>+L55-H55</f>
        <v>70951.659129999985</v>
      </c>
      <c r="O55" s="68">
        <f>+N55/H55</f>
        <v>0.39898102757710924</v>
      </c>
      <c r="P55" s="136">
        <v>320995.84999999998</v>
      </c>
      <c r="Q55" s="68">
        <f>+P55/$P$10</f>
        <v>1.5596195934656611E-2</v>
      </c>
      <c r="R55" s="65">
        <f>+P55-L55</f>
        <v>72212.027869999991</v>
      </c>
      <c r="S55" s="68">
        <f>+R55/L55</f>
        <v>0.29026014333145095</v>
      </c>
      <c r="T55" s="135">
        <v>338831.45400000003</v>
      </c>
      <c r="U55" s="68">
        <f>+T55/$T$10</f>
        <v>1.4559009065861115E-2</v>
      </c>
      <c r="V55" s="69">
        <f>+T55-P55</f>
        <v>17835.60400000005</v>
      </c>
      <c r="W55" s="68">
        <f>+V55/P55</f>
        <v>5.5563347625833953E-2</v>
      </c>
      <c r="X55" s="135">
        <v>279018.50279</v>
      </c>
      <c r="Y55" s="70">
        <f>+X55/$X$10</f>
        <v>1.1278581806920186E-2</v>
      </c>
      <c r="Z55" s="69">
        <f>+X55-T55</f>
        <v>-59812.951210000028</v>
      </c>
      <c r="AA55" s="68">
        <f>+Z55/T55</f>
        <v>-0.17652715090022317</v>
      </c>
      <c r="AB55" s="135">
        <v>265279</v>
      </c>
      <c r="AC55" s="71">
        <f>+AB55/$AB$10</f>
        <v>9.8243855575092069E-3</v>
      </c>
      <c r="AD55" s="65">
        <f>+AB55-X55</f>
        <v>-13739.502789999999</v>
      </c>
      <c r="AE55" s="72">
        <f>+AD55/X55</f>
        <v>-4.9242264052792493E-2</v>
      </c>
      <c r="AF55" s="91">
        <v>328280.92145000002</v>
      </c>
      <c r="AG55" s="71">
        <f t="shared" si="23"/>
        <v>1.1512363556952222E-2</v>
      </c>
      <c r="AH55" s="46">
        <f>+AF55-AB55</f>
        <v>63001.921450000023</v>
      </c>
      <c r="AI55" s="72">
        <f>+AH55/AB55</f>
        <v>0.23749305994820558</v>
      </c>
      <c r="AJ55" s="91">
        <v>332139.75867000001</v>
      </c>
      <c r="AK55" s="67">
        <f>+AJ55/$AJ$10</f>
        <v>1.0425633760860231E-2</v>
      </c>
      <c r="AL55" s="89">
        <f>+AJ55-AF55</f>
        <v>3858.8372199999867</v>
      </c>
      <c r="AM55" s="150">
        <f t="shared" si="0"/>
        <v>1.1754680116516368E-2</v>
      </c>
      <c r="AN55" s="91">
        <v>350354.04570000002</v>
      </c>
      <c r="AO55" s="73">
        <f>+AN55/$AN$10</f>
        <v>1.0381932569080994E-2</v>
      </c>
      <c r="AP55" s="74">
        <f>+AN55-AJ55</f>
        <v>18214.287030000007</v>
      </c>
      <c r="AQ55" s="75">
        <f>+AP55/AJ55</f>
        <v>5.4839225219335909E-2</v>
      </c>
      <c r="AR55" s="91">
        <v>362769.74283</v>
      </c>
      <c r="BE55" s="7"/>
      <c r="BF55" s="7"/>
      <c r="BG55" s="7"/>
      <c r="BH55" s="7"/>
    </row>
    <row r="56" spans="1:60" s="5" customFormat="1" ht="36">
      <c r="A56" s="113" t="s">
        <v>38</v>
      </c>
      <c r="B56" s="124">
        <v>192669.56400000001</v>
      </c>
      <c r="C56" s="66">
        <f>+B56/B$10</f>
        <v>1.3766314646845435E-2</v>
      </c>
      <c r="D56" s="124">
        <v>218144.24900000001</v>
      </c>
      <c r="E56" s="66">
        <f>+D56/D$10</f>
        <v>1.4566950062486716E-2</v>
      </c>
      <c r="F56" s="65">
        <f>+D56-B56</f>
        <v>25474.684999999998</v>
      </c>
      <c r="G56" s="67">
        <f>+F56/B56</f>
        <v>0.1322195601169264</v>
      </c>
      <c r="H56" s="130">
        <v>326353.34899999999</v>
      </c>
      <c r="I56" s="67">
        <f>+H56/$H$10</f>
        <v>1.9525004458372502E-2</v>
      </c>
      <c r="J56" s="65">
        <f>+H56-D56</f>
        <v>108209.09999999998</v>
      </c>
      <c r="K56" s="68">
        <f>+J56/D56</f>
        <v>0.49604378981359243</v>
      </c>
      <c r="L56" s="136">
        <v>349569.81799000001</v>
      </c>
      <c r="M56" s="68">
        <f>+L56/$L$10</f>
        <v>1.81848325393879E-2</v>
      </c>
      <c r="N56" s="65">
        <f>+L56-H56</f>
        <v>23216.468990000023</v>
      </c>
      <c r="O56" s="68">
        <f>+N56/H56</f>
        <v>7.1139055447535862E-2</v>
      </c>
      <c r="P56" s="136">
        <v>378616.10200000001</v>
      </c>
      <c r="Q56" s="68">
        <f>+P56/$P$10</f>
        <v>1.839578583588521E-2</v>
      </c>
      <c r="R56" s="65">
        <f>+P56-L56</f>
        <v>29046.284010000003</v>
      </c>
      <c r="S56" s="68">
        <f>+R56/L56</f>
        <v>8.3091509950755871E-2</v>
      </c>
      <c r="T56" s="135">
        <v>422370.255</v>
      </c>
      <c r="U56" s="68">
        <f>+T56/$T$10</f>
        <v>1.8148528712730046E-2</v>
      </c>
      <c r="V56" s="69">
        <f>+T56-P56</f>
        <v>43754.152999999991</v>
      </c>
      <c r="W56" s="68">
        <f>+V56/P56</f>
        <v>0.11556337083624613</v>
      </c>
      <c r="X56" s="135">
        <v>396292.50851999997</v>
      </c>
      <c r="Y56" s="70">
        <f>+X56/$X$10</f>
        <v>1.6019071968773481E-2</v>
      </c>
      <c r="Z56" s="69">
        <f>+X56-T56</f>
        <v>-26077.746480000031</v>
      </c>
      <c r="AA56" s="68">
        <f>+Z56/T56</f>
        <v>-6.1741436976900828E-2</v>
      </c>
      <c r="AB56" s="135">
        <v>371478</v>
      </c>
      <c r="AC56" s="71">
        <f>+AB56/$AB$10</f>
        <v>1.3757376566303419E-2</v>
      </c>
      <c r="AD56" s="65">
        <f>+AB56-X56</f>
        <v>-24814.508519999974</v>
      </c>
      <c r="AE56" s="72">
        <f>+AD56/X56</f>
        <v>-6.2616648022625038E-2</v>
      </c>
      <c r="AF56" s="91">
        <v>479150.21583</v>
      </c>
      <c r="AG56" s="71">
        <f t="shared" si="23"/>
        <v>1.6803143657153529E-2</v>
      </c>
      <c r="AH56" s="46">
        <f>+AF56-AB56</f>
        <v>107672.21583</v>
      </c>
      <c r="AI56" s="72">
        <f>+AH56/AB56</f>
        <v>0.28984816282525477</v>
      </c>
      <c r="AJ56" s="91">
        <v>531604.66838000005</v>
      </c>
      <c r="AK56" s="67">
        <f>+AJ56/$AJ$10</f>
        <v>1.6686697191226799E-2</v>
      </c>
      <c r="AL56" s="89">
        <f>+AJ56-AF56</f>
        <v>52454.452550000045</v>
      </c>
      <c r="AM56" s="150">
        <f t="shared" si="0"/>
        <v>0.10947392032191135</v>
      </c>
      <c r="AN56" s="91">
        <v>528451.68541000003</v>
      </c>
      <c r="AO56" s="73">
        <f>+AN56/$AN$10</f>
        <v>1.5659444585496968E-2</v>
      </c>
      <c r="AP56" s="74">
        <f>+AN56-AJ56</f>
        <v>-3152.9829700000118</v>
      </c>
      <c r="AQ56" s="75">
        <f>+AP56/AJ56</f>
        <v>-5.9310671210024172E-3</v>
      </c>
      <c r="AR56" s="91">
        <v>495975.88897999999</v>
      </c>
      <c r="BE56" s="7"/>
      <c r="BF56" s="7"/>
      <c r="BG56" s="7"/>
      <c r="BH56" s="7"/>
    </row>
    <row r="57" spans="1:60" s="5" customFormat="1" ht="36">
      <c r="A57" s="113" t="s">
        <v>39</v>
      </c>
      <c r="B57" s="124">
        <v>24389.985000000001</v>
      </c>
      <c r="C57" s="66">
        <f>+B57/B$10</f>
        <v>1.7426738337449107E-3</v>
      </c>
      <c r="D57" s="124">
        <v>27793.375</v>
      </c>
      <c r="E57" s="66">
        <f>+D57/D$10</f>
        <v>1.8559494809004416E-3</v>
      </c>
      <c r="F57" s="65">
        <f>+D57-B57</f>
        <v>3403.3899999999994</v>
      </c>
      <c r="G57" s="67">
        <f>+F57/B57</f>
        <v>0.139540471222102</v>
      </c>
      <c r="H57" s="130">
        <v>30441.417000000001</v>
      </c>
      <c r="I57" s="67">
        <f>+H57/$H$10</f>
        <v>1.8212431539784092E-3</v>
      </c>
      <c r="J57" s="65">
        <f>+H57-D57</f>
        <v>2648.0420000000013</v>
      </c>
      <c r="K57" s="68">
        <f>+J57/D57</f>
        <v>9.527601451784827E-2</v>
      </c>
      <c r="L57" s="136">
        <v>32205.169860000002</v>
      </c>
      <c r="M57" s="68">
        <f>+L57/$L$10</f>
        <v>1.6753323389703965E-3</v>
      </c>
      <c r="N57" s="65">
        <f>+L57-H57</f>
        <v>1763.7528600000005</v>
      </c>
      <c r="O57" s="68">
        <f>+N57/H57</f>
        <v>5.7939249674218533E-2</v>
      </c>
      <c r="P57" s="136">
        <v>34466.627999999997</v>
      </c>
      <c r="Q57" s="68">
        <f>+P57/$P$10</f>
        <v>1.6746268946932544E-3</v>
      </c>
      <c r="R57" s="65">
        <f>+P57-L57</f>
        <v>2261.4581399999952</v>
      </c>
      <c r="S57" s="68">
        <f>+R57/L57</f>
        <v>7.0220345051146868E-2</v>
      </c>
      <c r="T57" s="135">
        <v>39151.332000000002</v>
      </c>
      <c r="U57" s="68">
        <f>+T57/$T$10</f>
        <v>1.6822658900154481E-3</v>
      </c>
      <c r="V57" s="69">
        <f>+T57-P57</f>
        <v>4684.7040000000052</v>
      </c>
      <c r="W57" s="68">
        <f>+V57/P57</f>
        <v>0.13591999774390479</v>
      </c>
      <c r="X57" s="135">
        <v>44939.85284</v>
      </c>
      <c r="Y57" s="70">
        <f>+X57/$X$10</f>
        <v>1.8165741754709902E-3</v>
      </c>
      <c r="Z57" s="69">
        <f>+X57-T57</f>
        <v>5788.5208399999974</v>
      </c>
      <c r="AA57" s="68">
        <f>+Z57/T57</f>
        <v>0.14784990814616467</v>
      </c>
      <c r="AB57" s="135">
        <v>40482</v>
      </c>
      <c r="AC57" s="71">
        <f>+AB57/$AB$10</f>
        <v>1.4992169607812441E-3</v>
      </c>
      <c r="AD57" s="65">
        <f>+AB57-X57</f>
        <v>-4457.8528399999996</v>
      </c>
      <c r="AE57" s="72">
        <f>+AD57/X57</f>
        <v>-9.9195982146878775E-2</v>
      </c>
      <c r="AF57" s="91">
        <v>40306.589160000003</v>
      </c>
      <c r="AG57" s="71">
        <f t="shared" si="23"/>
        <v>1.4134970320573573E-3</v>
      </c>
      <c r="AH57" s="65">
        <f>+AF57-AB57</f>
        <v>-175.41083999999682</v>
      </c>
      <c r="AI57" s="72">
        <f>+AH57/AB57</f>
        <v>-4.3330576552541083E-3</v>
      </c>
      <c r="AJ57" s="91">
        <v>43717.091460000003</v>
      </c>
      <c r="AK57" s="67">
        <f>+AJ57/$AJ$10</f>
        <v>1.3722487981477477E-3</v>
      </c>
      <c r="AL57" s="89">
        <f>+AJ57-AF57</f>
        <v>3410.5023000000001</v>
      </c>
      <c r="AM57" s="150">
        <f t="shared" si="0"/>
        <v>8.4614014012988237E-2</v>
      </c>
      <c r="AN57" s="91">
        <v>44447.058530000002</v>
      </c>
      <c r="AO57" s="73">
        <f>+AN57/$AN$10</f>
        <v>1.3170858741776369E-3</v>
      </c>
      <c r="AP57" s="74">
        <f>+AN57-AJ57</f>
        <v>729.96706999999878</v>
      </c>
      <c r="AQ57" s="75">
        <f>+AP57/AJ57</f>
        <v>1.6697521395445523E-2</v>
      </c>
      <c r="AR57" s="91">
        <v>48001.715179999999</v>
      </c>
      <c r="BE57" s="7"/>
      <c r="BF57" s="7"/>
      <c r="BG57" s="7"/>
      <c r="BH57" s="7"/>
    </row>
    <row r="58" spans="1:60" s="5" customFormat="1" ht="18">
      <c r="A58" s="111" t="s">
        <v>40</v>
      </c>
      <c r="B58" s="124">
        <v>18318.693000000003</v>
      </c>
      <c r="C58" s="66">
        <f>+B58/B$10</f>
        <v>1.3088776790763121E-3</v>
      </c>
      <c r="D58" s="124">
        <v>19795.754000000001</v>
      </c>
      <c r="E58" s="66">
        <f>+D58/D$10</f>
        <v>1.3218948530120162E-3</v>
      </c>
      <c r="F58" s="65">
        <f>+D58-B58</f>
        <v>1477.0609999999979</v>
      </c>
      <c r="G58" s="67">
        <f>+F58/B58</f>
        <v>8.063135290274244E-2</v>
      </c>
      <c r="H58" s="130">
        <v>20749.373</v>
      </c>
      <c r="I58" s="67">
        <f>+H58/$H$10</f>
        <v>1.2413894374757404E-3</v>
      </c>
      <c r="J58" s="65">
        <f>+H58-D58</f>
        <v>953.61899999999878</v>
      </c>
      <c r="K58" s="68">
        <f>+J58/D58</f>
        <v>4.8172906169676524E-2</v>
      </c>
      <c r="L58" s="136">
        <v>25527.379959999998</v>
      </c>
      <c r="M58" s="68">
        <f>+L58/$L$10</f>
        <v>1.3279496851619098E-3</v>
      </c>
      <c r="N58" s="65">
        <f>+L58-H58</f>
        <v>4778.0069599999988</v>
      </c>
      <c r="O58" s="68">
        <f>+N58/H58</f>
        <v>0.23027235377184646</v>
      </c>
      <c r="P58" s="136">
        <v>29677.151000000002</v>
      </c>
      <c r="Q58" s="68">
        <f>+P58/$P$10</f>
        <v>1.4419210147993827E-3</v>
      </c>
      <c r="R58" s="65">
        <f>+P58-L58</f>
        <v>4149.7710400000033</v>
      </c>
      <c r="S58" s="68">
        <f>+R58/L58</f>
        <v>0.16256157296606494</v>
      </c>
      <c r="T58" s="135">
        <v>36878.739000000001</v>
      </c>
      <c r="U58" s="68">
        <f>+T58/$T$10</f>
        <v>1.5846164489750289E-3</v>
      </c>
      <c r="V58" s="69">
        <f>+T58-P58</f>
        <v>7201.5879999999997</v>
      </c>
      <c r="W58" s="68">
        <f>+V58/P58</f>
        <v>0.24266439861427397</v>
      </c>
      <c r="X58" s="135">
        <v>37249.262799999997</v>
      </c>
      <c r="Y58" s="70">
        <f>+X58/$X$10</f>
        <v>1.5057025019357456E-3</v>
      </c>
      <c r="Z58" s="69">
        <f>+X58-T58</f>
        <v>370.52379999999539</v>
      </c>
      <c r="AA58" s="68">
        <f>+Z58/T58</f>
        <v>1.0047084310556155E-2</v>
      </c>
      <c r="AB58" s="135">
        <v>40307</v>
      </c>
      <c r="AC58" s="71">
        <f>+AB58/$AB$10</f>
        <v>1.4927359823677093E-3</v>
      </c>
      <c r="AD58" s="65">
        <f>+AB58-X58</f>
        <v>3057.7372000000032</v>
      </c>
      <c r="AE58" s="72">
        <f>+AD58/X58</f>
        <v>8.2088529279564795E-2</v>
      </c>
      <c r="AF58" s="91">
        <v>47145.513879999999</v>
      </c>
      <c r="AG58" s="71">
        <f t="shared" si="23"/>
        <v>1.6533287815465193E-3</v>
      </c>
      <c r="AH58" s="65">
        <f>+AF58-AB58</f>
        <v>6838.5138799999986</v>
      </c>
      <c r="AI58" s="72">
        <f>+AH58/AB58</f>
        <v>0.16966070111891232</v>
      </c>
      <c r="AJ58" s="95">
        <v>0</v>
      </c>
      <c r="AK58" s="67">
        <f>+AJ58/$AJ$10</f>
        <v>0</v>
      </c>
      <c r="AL58" s="89">
        <f>+AJ58-AF58</f>
        <v>-47145.513879999999</v>
      </c>
      <c r="AM58" s="151">
        <f t="shared" si="0"/>
        <v>-1</v>
      </c>
      <c r="AN58" s="95">
        <v>0</v>
      </c>
      <c r="AO58" s="73">
        <f>+AN58/$AN$10</f>
        <v>0</v>
      </c>
      <c r="AP58" s="74">
        <f>+AN58-AJ58</f>
        <v>0</v>
      </c>
      <c r="AQ58" s="75" t="e">
        <f>+AP58/AJ58</f>
        <v>#DIV/0!</v>
      </c>
      <c r="AR58" s="95">
        <v>0</v>
      </c>
      <c r="BE58" s="7"/>
      <c r="BF58" s="7"/>
      <c r="BG58" s="7"/>
      <c r="BH58" s="7"/>
    </row>
    <row r="59" spans="1:60" ht="18">
      <c r="A59" s="111"/>
      <c r="B59" s="122"/>
      <c r="C59" s="56"/>
      <c r="D59" s="122"/>
      <c r="E59" s="56"/>
      <c r="F59" s="33"/>
      <c r="G59" s="34"/>
      <c r="H59" s="94"/>
      <c r="I59" s="63"/>
      <c r="J59" s="33"/>
      <c r="K59" s="36"/>
      <c r="L59" s="94"/>
      <c r="M59" s="36"/>
      <c r="N59" s="33"/>
      <c r="O59" s="36"/>
      <c r="P59" s="94"/>
      <c r="Q59" s="36"/>
      <c r="R59" s="33"/>
      <c r="S59" s="36"/>
      <c r="T59" s="94"/>
      <c r="U59" s="36"/>
      <c r="V59" s="35"/>
      <c r="W59" s="36"/>
      <c r="X59" s="94"/>
      <c r="Y59" s="57"/>
      <c r="Z59" s="35"/>
      <c r="AA59" s="36"/>
      <c r="AB59" s="94"/>
      <c r="AC59" s="59"/>
      <c r="AD59" s="33"/>
      <c r="AE59" s="37"/>
      <c r="AF59" s="93"/>
      <c r="AG59" s="59"/>
      <c r="AH59" s="46"/>
      <c r="AI59" s="37"/>
      <c r="AJ59" s="93"/>
      <c r="AK59" s="63"/>
      <c r="AL59" s="89"/>
      <c r="AM59" s="149"/>
      <c r="AN59" s="93"/>
      <c r="AO59" s="58"/>
      <c r="AP59" s="74"/>
      <c r="AQ59" s="61"/>
      <c r="AR59" s="93"/>
    </row>
    <row r="60" spans="1:60" s="4" customFormat="1" ht="18">
      <c r="A60" s="116" t="s">
        <v>41</v>
      </c>
      <c r="B60" s="120">
        <v>20629.608000000004</v>
      </c>
      <c r="C60" s="56">
        <f>+B60/B$10</f>
        <v>1.4739934469830418E-3</v>
      </c>
      <c r="D60" s="120">
        <v>42079.37</v>
      </c>
      <c r="E60" s="56">
        <f>+D60/D$10</f>
        <v>2.8099208861146808E-3</v>
      </c>
      <c r="F60" s="33">
        <f>+D60-B60</f>
        <v>21449.761999999999</v>
      </c>
      <c r="G60" s="34">
        <f>+F60/B60</f>
        <v>1.0397561601752197</v>
      </c>
      <c r="H60" s="132">
        <v>32849.767999999996</v>
      </c>
      <c r="I60" s="63">
        <f>+H60/$H$10</f>
        <v>1.9653295074857718E-3</v>
      </c>
      <c r="J60" s="33">
        <f>+H60-D60</f>
        <v>-9229.6020000000062</v>
      </c>
      <c r="K60" s="36">
        <f>+J60/D60</f>
        <v>-0.21933793210307106</v>
      </c>
      <c r="L60" s="88">
        <v>70583.400949999996</v>
      </c>
      <c r="M60" s="36">
        <f>+L60/$L$10</f>
        <v>3.6717910422487923E-3</v>
      </c>
      <c r="N60" s="33">
        <f>+L60-H60</f>
        <v>37733.632949999999</v>
      </c>
      <c r="O60" s="36">
        <f>+N60/H60</f>
        <v>1.1486727379627157</v>
      </c>
      <c r="P60" s="88">
        <v>1533.8920000000001</v>
      </c>
      <c r="Q60" s="36">
        <f>+P60/$P$10</f>
        <v>7.4527069974899369E-5</v>
      </c>
      <c r="R60" s="33">
        <f>+P60-L60</f>
        <v>-69049.508949999989</v>
      </c>
      <c r="S60" s="36">
        <f>+R60/L60</f>
        <v>-0.97826837500949282</v>
      </c>
      <c r="T60" s="88">
        <v>1999.2090000000001</v>
      </c>
      <c r="U60" s="36">
        <f>+T60/$T$10</f>
        <v>8.590259732955941E-5</v>
      </c>
      <c r="V60" s="35">
        <f>+T60-P60</f>
        <v>465.31700000000001</v>
      </c>
      <c r="W60" s="36">
        <f>+V60/P60</f>
        <v>0.30335708120258792</v>
      </c>
      <c r="X60" s="88">
        <v>1252.00226</v>
      </c>
      <c r="Y60" s="57">
        <f>+X60/$X$10</f>
        <v>5.0608865615219857E-5</v>
      </c>
      <c r="Z60" s="35">
        <f>+X60-T60</f>
        <v>-747.20674000000008</v>
      </c>
      <c r="AA60" s="36">
        <f>+Z60/T60</f>
        <v>-0.37375118859508938</v>
      </c>
      <c r="AB60" s="88">
        <v>2392</v>
      </c>
      <c r="AC60" s="59">
        <f>+AB60/$AB$10</f>
        <v>8.8585716372430621E-5</v>
      </c>
      <c r="AD60" s="33">
        <f>+AB60-X60</f>
        <v>1139.99774</v>
      </c>
      <c r="AE60" s="37">
        <f>+AD60/X60</f>
        <v>0.91053968225265025</v>
      </c>
      <c r="AF60" s="88">
        <v>2438.6967</v>
      </c>
      <c r="AG60" s="59">
        <f t="shared" si="23"/>
        <v>8.5521762554866389E-5</v>
      </c>
      <c r="AH60" s="39">
        <f>+AF60-AB60</f>
        <v>46.696699999999964</v>
      </c>
      <c r="AI60" s="37">
        <f>+AH60/AB60</f>
        <v>1.9522031772575235E-2</v>
      </c>
      <c r="AJ60" s="88">
        <v>61774.018770000002</v>
      </c>
      <c r="AK60" s="63">
        <f>+AJ60/$AJ$10</f>
        <v>1.9390430649177709E-3</v>
      </c>
      <c r="AL60" s="145">
        <f>+AJ60-AF60</f>
        <v>59335.322070000002</v>
      </c>
      <c r="AM60" s="147">
        <f t="shared" si="0"/>
        <v>24.330750958083474</v>
      </c>
      <c r="AN60" s="88">
        <v>2312.6251400000001</v>
      </c>
      <c r="AO60" s="58">
        <f>+AN60/$AN$10</f>
        <v>6.8529302160821301E-5</v>
      </c>
      <c r="AP60" s="64">
        <f>+AN60-AJ60</f>
        <v>-59461.393630000006</v>
      </c>
      <c r="AQ60" s="43">
        <f>+AP60/AJ60</f>
        <v>-0.96256314246592123</v>
      </c>
      <c r="AR60" s="88">
        <v>1661.1813999999999</v>
      </c>
      <c r="BE60" s="6"/>
      <c r="BF60" s="6"/>
      <c r="BG60" s="6"/>
      <c r="BH60" s="6"/>
    </row>
    <row r="61" spans="1:60" ht="18">
      <c r="A61" s="116"/>
      <c r="B61" s="128"/>
      <c r="C61" s="56"/>
      <c r="D61" s="128"/>
      <c r="E61" s="56"/>
      <c r="F61" s="33"/>
      <c r="G61" s="34"/>
      <c r="H61" s="93"/>
      <c r="I61" s="63"/>
      <c r="J61" s="33"/>
      <c r="K61" s="36"/>
      <c r="L61" s="137"/>
      <c r="M61" s="36"/>
      <c r="N61" s="33"/>
      <c r="O61" s="36"/>
      <c r="P61" s="137"/>
      <c r="Q61" s="36"/>
      <c r="R61" s="33"/>
      <c r="S61" s="36"/>
      <c r="T61" s="137"/>
      <c r="U61" s="36"/>
      <c r="V61" s="35"/>
      <c r="W61" s="36"/>
      <c r="X61" s="137"/>
      <c r="Y61" s="57"/>
      <c r="Z61" s="35"/>
      <c r="AA61" s="36"/>
      <c r="AB61" s="137"/>
      <c r="AC61" s="59"/>
      <c r="AD61" s="33"/>
      <c r="AE61" s="37"/>
      <c r="AF61" s="93"/>
      <c r="AG61" s="59"/>
      <c r="AH61" s="46"/>
      <c r="AI61" s="77"/>
      <c r="AJ61" s="93"/>
      <c r="AK61" s="63"/>
      <c r="AL61" s="89"/>
      <c r="AM61" s="149"/>
      <c r="AN61" s="93"/>
      <c r="AO61" s="58"/>
      <c r="AP61" s="74"/>
      <c r="AQ61" s="61"/>
      <c r="AR61" s="93"/>
    </row>
    <row r="62" spans="1:60" s="4" customFormat="1" ht="18" hidden="1">
      <c r="A62" s="118" t="s">
        <v>42</v>
      </c>
      <c r="B62" s="129">
        <v>-404708.55450451188</v>
      </c>
      <c r="C62" s="97">
        <f>+B62/B$10</f>
        <v>-2.8916582286858269E-2</v>
      </c>
      <c r="D62" s="129">
        <v>-478634.16874259897</v>
      </c>
      <c r="E62" s="97">
        <f>+D62/D$10</f>
        <v>-3.19616036922123E-2</v>
      </c>
      <c r="F62" s="98">
        <f>+D62-B62</f>
        <v>-73925.614238087088</v>
      </c>
      <c r="G62" s="99">
        <f>+F62/B62</f>
        <v>0.18266382910683676</v>
      </c>
      <c r="H62" s="104">
        <f>H8-H10</f>
        <v>49554.188000001013</v>
      </c>
      <c r="I62" s="99">
        <f>+H62/$H$10</f>
        <v>2.9647182864700706E-3</v>
      </c>
      <c r="J62" s="98">
        <f>+H62-D62</f>
        <v>528188.35674259998</v>
      </c>
      <c r="K62" s="97">
        <f>+J62/D62</f>
        <v>-1.1035324914854761</v>
      </c>
      <c r="L62" s="138">
        <f>L8-L10</f>
        <v>75293.62866999954</v>
      </c>
      <c r="M62" s="97">
        <f>+L62/$L$10</f>
        <v>3.9168199260439743E-3</v>
      </c>
      <c r="N62" s="98">
        <f>+L62-H62</f>
        <v>25739.440669998527</v>
      </c>
      <c r="O62" s="97">
        <f>+N62/H62</f>
        <v>0.51942008756147917</v>
      </c>
      <c r="P62" s="138">
        <f>P8-P10</f>
        <v>182443.4849999994</v>
      </c>
      <c r="Q62" s="97">
        <f>+P62/$P$10</f>
        <v>8.8643648790524086E-3</v>
      </c>
      <c r="R62" s="98">
        <f>+P62-L62</f>
        <v>107149.85632999986</v>
      </c>
      <c r="S62" s="97">
        <f>+R62/L62</f>
        <v>1.4230932712729427</v>
      </c>
      <c r="T62" s="138">
        <f>T8-T10</f>
        <v>49384.784000001848</v>
      </c>
      <c r="U62" s="97">
        <f>+T62/$T$10</f>
        <v>2.1219798501104321E-3</v>
      </c>
      <c r="V62" s="100">
        <f>+T62-P62</f>
        <v>-133058.70099999756</v>
      </c>
      <c r="W62" s="97">
        <f>+V62/P62</f>
        <v>-0.72931462036037076</v>
      </c>
      <c r="X62" s="138">
        <f>X8-X10</f>
        <v>65596.170699998736</v>
      </c>
      <c r="Y62" s="101">
        <f>+X62/$X$10</f>
        <v>2.6515509547317098E-3</v>
      </c>
      <c r="Z62" s="100">
        <f>+X62-T62</f>
        <v>16211.386699996889</v>
      </c>
      <c r="AA62" s="97">
        <f>+Z62/T62</f>
        <v>0.32826683417297686</v>
      </c>
      <c r="AB62" s="138">
        <f>AB8-AB10</f>
        <v>157130.7890000008</v>
      </c>
      <c r="AC62" s="102">
        <f>+AB62/$AB$10</f>
        <v>5.8192071520611673E-3</v>
      </c>
      <c r="AD62" s="98">
        <f>+AB62-X62</f>
        <v>91534.618300002068</v>
      </c>
      <c r="AE62" s="103">
        <f>+AD62/X62</f>
        <v>1.3954262470385916</v>
      </c>
      <c r="AF62" s="104">
        <f>AF8-AF10+1</f>
        <v>-107963.83821999654</v>
      </c>
      <c r="AG62" s="102">
        <f t="shared" si="23"/>
        <v>-3.7861443519247606E-3</v>
      </c>
      <c r="AH62" s="96">
        <f>+AF62-AB62</f>
        <v>-265094.62721999735</v>
      </c>
      <c r="AI62" s="103">
        <f>+AH62/AB62</f>
        <v>-1.6870953739053394</v>
      </c>
      <c r="AJ62" s="104">
        <f>AJ8-AJ10-1</f>
        <v>-1036317.4161299951</v>
      </c>
      <c r="AK62" s="97">
        <f>+AJ62/$J$10</f>
        <v>-0.59580731141631982</v>
      </c>
      <c r="AL62" s="146">
        <f>+AJ62-AF62</f>
        <v>-928353.5779099986</v>
      </c>
      <c r="AM62" s="152">
        <f>+AL62/AF62*-1</f>
        <v>-8.5987455912627357</v>
      </c>
      <c r="AN62" s="104">
        <f>AN8-AN10</f>
        <v>42585.93844999373</v>
      </c>
      <c r="AO62" s="78">
        <f>+AN62/$AN$10</f>
        <v>1.261935881161336E-3</v>
      </c>
      <c r="AP62" s="79">
        <f>+AN62-AJ62-1</f>
        <v>1078902.3545799889</v>
      </c>
      <c r="AQ62" s="80">
        <f>+AP62/AJ62</f>
        <v>-1.0410925627487977</v>
      </c>
      <c r="BE62" s="6"/>
      <c r="BF62" s="6"/>
      <c r="BG62" s="6"/>
      <c r="BH62" s="6"/>
    </row>
    <row r="63" spans="1:60">
      <c r="AJ63" s="3"/>
      <c r="AN63" s="3"/>
    </row>
    <row r="64" spans="1:60">
      <c r="A64" s="5"/>
      <c r="D64" s="2"/>
      <c r="E64" s="2"/>
      <c r="F64" s="2"/>
      <c r="G64" s="2"/>
      <c r="H64" s="17"/>
      <c r="I64" s="2"/>
      <c r="L64" s="11"/>
      <c r="M64" s="11"/>
      <c r="N64" s="11"/>
      <c r="O64" s="11"/>
      <c r="P64" s="12"/>
      <c r="Q64" s="12"/>
      <c r="R64" s="12"/>
      <c r="S64" s="12"/>
      <c r="T64" s="16"/>
      <c r="U64" s="13"/>
      <c r="V64" s="13"/>
      <c r="W64" s="13"/>
      <c r="X64" s="14"/>
      <c r="Y64" s="14"/>
      <c r="Z64" s="14"/>
      <c r="AA64" s="14"/>
      <c r="AB64" s="14"/>
      <c r="AC64" s="14"/>
      <c r="AJ64" s="3"/>
      <c r="AN64" s="3"/>
    </row>
    <row r="65" spans="3:40">
      <c r="D65" s="15"/>
      <c r="E65" s="9"/>
      <c r="F65" s="9"/>
      <c r="G65" s="9"/>
      <c r="H65" s="9"/>
      <c r="I65" s="9"/>
      <c r="L65" s="10"/>
      <c r="M65" s="10"/>
      <c r="N65" s="10"/>
      <c r="O65" s="10"/>
      <c r="P65" s="13"/>
      <c r="Q65" s="13"/>
      <c r="R65" s="13"/>
      <c r="S65" s="13"/>
      <c r="T65" s="13"/>
      <c r="U65" s="13"/>
      <c r="V65" s="13"/>
      <c r="W65" s="13"/>
      <c r="X65" s="10"/>
      <c r="Y65" s="10"/>
      <c r="Z65" s="10"/>
      <c r="AA65" s="10"/>
      <c r="AB65" s="10"/>
      <c r="AC65" s="10"/>
      <c r="AJ65" s="3"/>
      <c r="AN65" s="3"/>
    </row>
    <row r="66" spans="3:40">
      <c r="AJ66" s="19"/>
      <c r="AN66" s="3"/>
    </row>
    <row r="67" spans="3:40">
      <c r="AJ67" s="3"/>
      <c r="AN67" s="3"/>
    </row>
    <row r="69" spans="3:40">
      <c r="C69" s="18"/>
    </row>
  </sheetData>
  <mergeCells count="15">
    <mergeCell ref="A1:AR1"/>
    <mergeCell ref="A2:AR2"/>
    <mergeCell ref="A3:AR3"/>
    <mergeCell ref="A4:AR4"/>
    <mergeCell ref="AH5:AI5"/>
    <mergeCell ref="AL5:AM5"/>
    <mergeCell ref="AP5:AQ5"/>
    <mergeCell ref="A5:A6"/>
    <mergeCell ref="F5:G5"/>
    <mergeCell ref="J5:K5"/>
    <mergeCell ref="N5:O5"/>
    <mergeCell ref="R5:S5"/>
    <mergeCell ref="V5:W5"/>
    <mergeCell ref="Z5:AA5"/>
    <mergeCell ref="AD5:AE5"/>
  </mergeCells>
  <printOptions horizontalCentered="1"/>
  <pageMargins left="0" right="0" top="0.28000000000000003" bottom="0.3" header="0" footer="0"/>
  <pageSetup scale="4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funcional</vt:lpstr>
      <vt:lpstr>funcional!Print_Area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ANDRES GALINDO</dc:creator>
  <cp:lastModifiedBy>asanmiguel</cp:lastModifiedBy>
  <cp:lastPrinted>2015-04-29T01:27:51Z</cp:lastPrinted>
  <dcterms:created xsi:type="dcterms:W3CDTF">2004-12-30T21:23:10Z</dcterms:created>
  <dcterms:modified xsi:type="dcterms:W3CDTF">2016-05-12T01:43:00Z</dcterms:modified>
</cp:coreProperties>
</file>